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8430" tabRatio="778" activeTab="0"/>
  </bookViews>
  <sheets>
    <sheet name="прогноз 2018" sheetId="1" r:id="rId1"/>
    <sheet name="Приложение 2" sheetId="2" r:id="rId2"/>
    <sheet name="Прил 3 (расчет ИФО) (2)" sheetId="3" r:id="rId3"/>
    <sheet name="Прил 6 Инвестпроекты" sheetId="4" r:id="rId4"/>
    <sheet name="прогноз по поселениям" sheetId="5" r:id="rId5"/>
  </sheets>
  <definedNames>
    <definedName name="_xlnm.Print_Titles" localSheetId="2">'Прил 3 (расчет ИФО) (2)'!$5:$7</definedName>
    <definedName name="_xlnm.Print_Titles" localSheetId="3">'Прил 6 Инвестпроекты'!$5:$6</definedName>
    <definedName name="_xlnm.Print_Titles" localSheetId="1">'Приложение 2'!$A:$A,'Приложение 2'!$3:$5</definedName>
    <definedName name="_xlnm.Print_Titles" localSheetId="0">'прогноз 2018'!$7:$9</definedName>
    <definedName name="_xlnm.Print_Area" localSheetId="2">'Прил 3 (расчет ИФО) (2)'!$A$1:$T$47</definedName>
    <definedName name="_xlnm.Print_Area" localSheetId="3">'Прил 6 Инвестпроекты'!$A$1:$P$36</definedName>
    <definedName name="_xlnm.Print_Area" localSheetId="1">'Приложение 2'!$A$1:$AQ$76</definedName>
    <definedName name="_xlnm.Print_Area" localSheetId="0">'прогноз 2018'!$A$1:$I$162</definedName>
    <definedName name="_xlnm.Print_Area" localSheetId="4">'прогноз по поселениям'!$A$1:$AQ$35</definedName>
  </definedNames>
  <calcPr fullCalcOnLoad="1"/>
</workbook>
</file>

<file path=xl/sharedStrings.xml><?xml version="1.0" encoding="utf-8"?>
<sst xmlns="http://schemas.openxmlformats.org/spreadsheetml/2006/main" count="839" uniqueCount="328">
  <si>
    <t>Среднесписочная 
численность работающих (чел.)</t>
  </si>
  <si>
    <t>Выручка от реализации
товаров  (работ, услуг), млн. руб.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</si>
  <si>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</si>
  <si>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</si>
  <si>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</si>
  <si>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</si>
  <si>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</si>
  <si>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</si>
  <si>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</si>
  <si>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Производство и распределение электроэнергии, газа и воды - всего (E)</t>
  </si>
  <si>
    <t>Строительство - всего</t>
  </si>
  <si>
    <t>Транспорт и связь - всего</t>
  </si>
  <si>
    <t>Сельское хозяйство - всего</t>
  </si>
  <si>
    <t>Торговля - всего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</si>
  <si>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</si>
  <si>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</si>
  <si>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</si>
  <si>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</si>
  <si>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</si>
  <si>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</si>
  <si>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</si>
  <si>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</si>
  <si>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</si>
  <si>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</si>
  <si>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</si>
  <si>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</si>
  <si>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Строительство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</si>
  <si>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</si>
  <si>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</si>
  <si>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</si>
  <si>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</si>
  <si>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</si>
  <si>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</si>
  <si>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</si>
  <si>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</si>
  <si>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</si>
  <si>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</si>
  <si>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</si>
  <si>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</si>
  <si>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</si>
  <si>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</si>
  <si>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</si>
  <si>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</si>
  <si>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</si>
  <si>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</si>
  <si>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Выплаты социального характера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</si>
  <si>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</si>
  <si>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</si>
  <si>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</si>
  <si>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</si>
  <si>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</si>
  <si>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 xml:space="preserve"> Добыча полезных ископаемых (Раздел С)</t>
  </si>
  <si>
    <t>Каменный уголь</t>
  </si>
  <si>
    <t>тыс. т</t>
  </si>
  <si>
    <t>Концентрат каменного угля</t>
  </si>
  <si>
    <t>Бурый уголь</t>
  </si>
  <si>
    <t>Нефть добытая</t>
  </si>
  <si>
    <t>Газ газовых и газоконденсатных месторождений (природный)</t>
  </si>
  <si>
    <t>млн. м3</t>
  </si>
  <si>
    <t>Газовый конденсат</t>
  </si>
  <si>
    <t>Углеводородные сжиженные газы</t>
  </si>
  <si>
    <t>Руда железная товарная</t>
  </si>
  <si>
    <t>Добыча золота - всего</t>
  </si>
  <si>
    <t>кг</t>
  </si>
  <si>
    <t>Материалы строительные нерудные</t>
  </si>
  <si>
    <t>тыс. м3</t>
  </si>
  <si>
    <t>Соль поваренная (добыча)</t>
  </si>
  <si>
    <t>т</t>
  </si>
  <si>
    <t>тыс.шт</t>
  </si>
  <si>
    <t>Сельское хозяйство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</si>
  <si>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</si>
  <si>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</si>
  <si>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</si>
  <si>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</si>
  <si>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</si>
  <si>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</si>
  <si>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</si>
  <si>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</si>
  <si>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</si>
  <si>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</si>
  <si>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</si>
  <si>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</si>
  <si>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</si>
  <si>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</si>
  <si>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</si>
  <si>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</si>
  <si>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</si>
  <si>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</si>
  <si>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</si>
  <si>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</si>
  <si>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</si>
  <si>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</si>
  <si>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</si>
  <si>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</si>
  <si>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</si>
  <si>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</si>
  <si>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</si>
  <si>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</si>
  <si>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</si>
  <si>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Лесное хозяйство и предоставление услуг в этой области - всего</t>
  </si>
  <si>
    <t>Фонд оплаты труда, млн. руб</t>
  </si>
  <si>
    <t xml:space="preserve">Объем отгруженных товаров, 
выполненных работ и услуг, млн. руб. </t>
  </si>
  <si>
    <t>* Раздел  "Лесное хозяйство и предоставление услуг в этой области" включает лесозаготовки и лесоводство.</t>
  </si>
  <si>
    <t>в т.ч.по предприятиям:</t>
  </si>
  <si>
    <t>Добыча полезных 
ископаемых - всего (С)</t>
  </si>
  <si>
    <t>Приложение 2 к прогнозу</t>
  </si>
  <si>
    <t>Приложение 3 к прогнозу</t>
  </si>
  <si>
    <t>Прогноз на:</t>
  </si>
  <si>
    <t xml:space="preserve">Добыча топливно-энергетических полезных ископаемых (Подраздел СА)
</t>
  </si>
  <si>
    <t>Лесозаготовки</t>
  </si>
  <si>
    <t>Количество индивидуальных предпринимателей</t>
  </si>
  <si>
    <t>Промышленное производство (C+D+E):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</si>
  <si>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</si>
  <si>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</si>
  <si>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</si>
  <si>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</si>
  <si>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**) индекс производства продукции расчитывается по разделам видов экономической деятельности и в целом по промышленности, с/х</t>
  </si>
  <si>
    <t>Произведено продукции в натуральном выражении</t>
  </si>
  <si>
    <t>Гипсовый камень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</si>
  <si>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</si>
  <si>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(С+D+E):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</si>
  <si>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</si>
  <si>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</si>
  <si>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</si>
  <si>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</si>
  <si>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</si>
  <si>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</si>
  <si>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</si>
  <si>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</si>
  <si>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</si>
  <si>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</si>
  <si>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</si>
  <si>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</si>
  <si>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бюджета-всего, </t>
  </si>
  <si>
    <t>Фонд начисленной заработной платы работников сельского хозяйства</t>
  </si>
  <si>
    <t>в т.ч. по видам экономической деятельности в разрезе предприятий:</t>
  </si>
  <si>
    <t>Малый бизнес-всего (с учетом микропредприятий)</t>
  </si>
  <si>
    <t>Наименование проекта</t>
  </si>
  <si>
    <t>Инвестор</t>
  </si>
  <si>
    <t>Объем инвестиций, млн.руб.</t>
  </si>
  <si>
    <t xml:space="preserve">в т.ч. по каждому проекту в разрезе видов экономической деятельности </t>
  </si>
  <si>
    <t>Выручка от реализации продукции, работ, услуг, млн.руб.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</si>
  <si>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</si>
  <si>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</si>
  <si>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</si>
  <si>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</si>
  <si>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</si>
  <si>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</si>
  <si>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20 =
итог гр.14/
итог гр.13
* 100</t>
  </si>
  <si>
    <t>18 =
итог гр.12/
итог гр.11
* 100</t>
  </si>
  <si>
    <t>19 =
итог гр.13/
итог гр.12
* 100</t>
  </si>
  <si>
    <t>21 =
итог гр.15/
итог гр.14
* 100</t>
  </si>
  <si>
    <t>22 =
итог гр.16/
итог гр.15
* 100</t>
  </si>
  <si>
    <t>Приложение 6 к прогнозу</t>
  </si>
  <si>
    <t>Валовый совокупный доход (сумма ФОТ,выплат соцхарактера, прочих доходов), в том числе:</t>
  </si>
  <si>
    <t>ИТОГО:</t>
  </si>
  <si>
    <t>ВСЕГО:</t>
  </si>
  <si>
    <t>Филиал "Разрез Тулунуголь" ООО "КВСУ"</t>
  </si>
  <si>
    <t>МУП "Агропромэнерго"</t>
  </si>
  <si>
    <t>Тулунский филиал ОАО "ДСИО"</t>
  </si>
  <si>
    <t>Добыча полезных ископаемых - всего</t>
  </si>
  <si>
    <t>Сельское хозяйство- всего</t>
  </si>
  <si>
    <t>Прочие - всего</t>
  </si>
  <si>
    <t>ООО "Кедр"</t>
  </si>
  <si>
    <t>ООО "ЖКХ с. Алгатуй"</t>
  </si>
  <si>
    <t>Азейское сельское поселение</t>
  </si>
  <si>
    <t>Алгатуйское сельское поселение</t>
  </si>
  <si>
    <t>Аршанское сельское поселение</t>
  </si>
  <si>
    <t>Афанасьевское сельское поселение</t>
  </si>
  <si>
    <t>Будаговское сельское поселение</t>
  </si>
  <si>
    <t>Бурхунское сельское поселение</t>
  </si>
  <si>
    <t>Гадалейское сельское поселение</t>
  </si>
  <si>
    <t>Гуранское сельское поселение</t>
  </si>
  <si>
    <t>Евдокимовское сельское поселение</t>
  </si>
  <si>
    <t>Едогонское сельское поселение</t>
  </si>
  <si>
    <t>Икейское сельское поселение</t>
  </si>
  <si>
    <t>ООО ГГК "Билибино"</t>
  </si>
  <si>
    <t>ООО "Теплосервис"</t>
  </si>
  <si>
    <t>Уд. вес выручки микропредприятий в выручке  в целом по МО</t>
  </si>
  <si>
    <t>Валовый выпуск продукции в сельхозорганизациях</t>
  </si>
  <si>
    <t>2014г.</t>
  </si>
  <si>
    <t>2015г.</t>
  </si>
  <si>
    <t>2016г.</t>
  </si>
  <si>
    <t>Наименование поселения</t>
  </si>
  <si>
    <t>Выручка от реализации товаров (работ, услуг), млн. руб.</t>
  </si>
  <si>
    <t>Фонд оплаты труда, млн. руб.</t>
  </si>
  <si>
    <t>Среднесписочная численность работающих, чел.</t>
  </si>
  <si>
    <t>Число безработных граждан, чел.</t>
  </si>
  <si>
    <t>Количество субъектов малого и среднего предпринимательства (ед.):</t>
  </si>
  <si>
    <t>Индивидуальные предприниматели</t>
  </si>
  <si>
    <t>Малые предприятия</t>
  </si>
  <si>
    <t>Микропредприятия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</si>
  <si>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</si>
  <si>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Владимирское сельское поселение</t>
  </si>
  <si>
    <t xml:space="preserve">Кирейское сельское поселение </t>
  </si>
  <si>
    <t xml:space="preserve">Котикское сельское поселение </t>
  </si>
  <si>
    <t xml:space="preserve">Мугунское сельское поселение </t>
  </si>
  <si>
    <t xml:space="preserve">Нижнебурбукское сельское поселение </t>
  </si>
  <si>
    <t xml:space="preserve">Октябрьское сельское поселение </t>
  </si>
  <si>
    <t xml:space="preserve">Перфиловское сельское поселение </t>
  </si>
  <si>
    <t xml:space="preserve">Писаревское сельское поселение </t>
  </si>
  <si>
    <t xml:space="preserve">Сибирякское сельское поселение </t>
  </si>
  <si>
    <t xml:space="preserve">Умыганское сельское поселение </t>
  </si>
  <si>
    <t xml:space="preserve">Усть-Кульское сельское поселение </t>
  </si>
  <si>
    <t xml:space="preserve">Шерагульское сельское поселение </t>
  </si>
  <si>
    <t xml:space="preserve">Прибыль прибыльных предприятий (с учётом предприятий малого бизнеса) (убыток) </t>
  </si>
  <si>
    <t>Фонд начисленной заработной платы работников бюджетной сферы</t>
  </si>
  <si>
    <t>Доходный потенциал территориии</t>
  </si>
  <si>
    <t>Доходный потенциал (объем налогов, формируемых на территории) - всего:</t>
  </si>
  <si>
    <t>1. Налог на доходы физических лиц</t>
  </si>
  <si>
    <t>2. Налоги на имущество:</t>
  </si>
  <si>
    <t>Земельный налог</t>
  </si>
  <si>
    <t>кадастровая стоимость земельных участков,
 признаваемых объектом налогообложения-всего</t>
  </si>
  <si>
    <t>Потенциал поступлений земельного налога</t>
  </si>
  <si>
    <t>Налог на имущество физических лиц</t>
  </si>
  <si>
    <t>Общая инвентаризационная стоимость объектов налогообложения</t>
  </si>
  <si>
    <t xml:space="preserve">Выручка от реализации продукции, работ, услуг (в действующих ценах) по полному кругу организаций </t>
  </si>
  <si>
    <t>2017 г.</t>
  </si>
  <si>
    <t>2017г.</t>
  </si>
  <si>
    <t>архитектура</t>
  </si>
  <si>
    <t>с отчёта по малому</t>
  </si>
  <si>
    <t>обзор - индексируемый выпуск продукции</t>
  </si>
  <si>
    <t>индексировали по дефляторам</t>
  </si>
  <si>
    <t>из отчёта по МП за 2013 год микропредприятия</t>
  </si>
  <si>
    <t>из отчёта по МП за 2013 год</t>
  </si>
  <si>
    <t>из отчёта по МП за 2013 год микропредприятия,затем прогноз умножила на индекс з/платы</t>
  </si>
  <si>
    <t>оборот розничной торговли(отчёт Людмилы Михайловны)</t>
  </si>
  <si>
    <t>умножить на индекс дефлятор</t>
  </si>
  <si>
    <t xml:space="preserve">продукция № 1 </t>
  </si>
  <si>
    <t>и т.д.</t>
  </si>
  <si>
    <t xml:space="preserve">продукция № 2 </t>
  </si>
  <si>
    <t xml:space="preserve">продукция № 3 </t>
  </si>
  <si>
    <t xml:space="preserve">продукция № 4 </t>
  </si>
  <si>
    <t xml:space="preserve">продукция № 5 </t>
  </si>
  <si>
    <t>Добыча полезных ископаемых - всего (С)</t>
  </si>
  <si>
    <t>Замена оборудования хлебопекарни и кондитерского цеха</t>
  </si>
  <si>
    <t>Замена торгового оборудования</t>
  </si>
  <si>
    <t>РФ, Иркутская обл.,Тулунский  район,  с. Алгатуй, ул. Школьная - 14; prohorova@kvsu.ru</t>
  </si>
  <si>
    <t>Факт 
2014 г.</t>
  </si>
  <si>
    <t>2018 г.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</si>
  <si>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</si>
  <si>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</si>
  <si>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</si>
  <si>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Промыш-
ленность</t>
  </si>
  <si>
    <t>Сельское 
хозяйство</t>
  </si>
  <si>
    <t>Лесо-
заготовки</t>
  </si>
  <si>
    <t>Строи-
тельство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</si>
  <si>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</si>
  <si>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</si>
  <si>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</si>
  <si>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</si>
  <si>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</si>
  <si>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</si>
  <si>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</si>
  <si>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*</t>
  </si>
  <si>
    <t>Ишидейское сельское поселение</t>
  </si>
  <si>
    <t>ООО "Монолит"</t>
  </si>
  <si>
    <t>2018г.</t>
  </si>
  <si>
    <t>Тулунское РАЙПО</t>
  </si>
  <si>
    <t>Производство  пищевых  продуктов,  включая  напитки,  и  табака</t>
  </si>
  <si>
    <t>Производство  мяса  и  пищевых  субпродуктов  крупного  рогатого  скота,  свиней,  овец,  коз,  животных  семейтва  лошадиных</t>
  </si>
  <si>
    <t>Субпродукты  1  категории  (в  обработанном  виде)</t>
  </si>
  <si>
    <t>Производство  пищевых  животных  жиров</t>
  </si>
  <si>
    <t>Жиры  пищевые  тлпленые - всего</t>
  </si>
  <si>
    <t>Производство  готовых  и  консервированных  продуктов  из  мяса,  мяса  птицы,  мясных  субпродуктов  и  крови</t>
  </si>
  <si>
    <t>Изделия  колбасные - всего</t>
  </si>
  <si>
    <t>Полуфабрикаты  мясные - всего</t>
  </si>
  <si>
    <t>Итого  по  промышленному  производству  (сумма  разделов  С+D+E)</t>
  </si>
  <si>
    <t>Обрабатывающие  производства  (Раздел  D)</t>
  </si>
  <si>
    <t>т.</t>
  </si>
  <si>
    <t>"Разрез "Тулунуголь" ООО "КВСУ", Тулунский район, с.Алгатуй, ул.Школьная, 14</t>
  </si>
  <si>
    <t>Добыча полезных ископаемых,кроме топливно-энергетических (Подраздел СВ)</t>
  </si>
  <si>
    <t>ИТОГО по поселениям*</t>
  </si>
  <si>
    <r>
      <t>Основные сведения 
о градообразующем предприятии
(</t>
    </r>
    <r>
      <rPr>
        <b/>
        <sz val="12"/>
        <rFont val="Times New Roman"/>
        <family val="1"/>
      </rPr>
      <t>КРИТЕРИИ</t>
    </r>
    <r>
      <rPr>
        <sz val="12"/>
        <rFont val="Times New Roman"/>
        <family val="1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</si>
  <si>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Приложение 5 к прогнозу</t>
  </si>
  <si>
    <t>Выпуск продукции в натуральном выражении
 (в соотв. ед.)</t>
  </si>
  <si>
    <t>с. Будагово, ул.Заводская - 11, здание пекарни</t>
  </si>
  <si>
    <t>Всего по МО "Тулунский район"</t>
  </si>
  <si>
    <t>Факт 
2015 г.</t>
  </si>
  <si>
    <t>Оценка 2016 г.</t>
  </si>
  <si>
    <t>2019 г.</t>
  </si>
  <si>
    <t>2019 год</t>
  </si>
  <si>
    <t>Оценка 
2016г.</t>
  </si>
  <si>
    <t>Прогноз на 2017-2019 гг.</t>
  </si>
  <si>
    <t>20178г.</t>
  </si>
  <si>
    <t>2019г.</t>
  </si>
  <si>
    <t>ТППК "Будаговский"</t>
  </si>
  <si>
    <t>Строительство объектов капитального строительства филиала "Разрез "Тулунуголь" ООО "КВСУ"</t>
  </si>
  <si>
    <t>Д.А. Липатов</t>
  </si>
  <si>
    <t>Приобретение оборудования в замен изношенного для филиала "Разрез "Тулунуголь" ООО "КВСУ"</t>
  </si>
  <si>
    <t>Всего за 2016-2019гг., в т.ч. по годам</t>
  </si>
  <si>
    <t>КФ</t>
  </si>
  <si>
    <t>по дефлятору</t>
  </si>
  <si>
    <r>
      <t xml:space="preserve">Перечень инвестиционных проектов, реализация которых предполагается в 2016-2019 гг. 
</t>
    </r>
    <r>
      <rPr>
        <b/>
        <u val="single"/>
        <sz val="12"/>
        <rFont val="Times New Roman"/>
        <family val="1"/>
      </rPr>
      <t>МО "Тулунский район"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(наименование муниципального района, городского округа)</t>
    </r>
  </si>
  <si>
    <t>Прогноз социально-экономического развитя</t>
  </si>
  <si>
    <t>Всего за 2014-2017гг., в т.ч. по годам</t>
  </si>
  <si>
    <t>ООО "Урожай"</t>
  </si>
  <si>
    <t>ООО "Парижское"</t>
  </si>
  <si>
    <t>ООО "Парижская коммуна"</t>
  </si>
  <si>
    <t>ООО "Шерагульское"</t>
  </si>
  <si>
    <t>ООО "МЛПБ"</t>
  </si>
  <si>
    <t>ООО "Байкал Агрострой"</t>
  </si>
  <si>
    <t>КФХ</t>
  </si>
  <si>
    <t>Прибыль до налогообложения, 
млн. руб.</t>
  </si>
  <si>
    <t>Убыток до налогообложения, 
млн. руб.</t>
  </si>
  <si>
    <t>ООО Карьер "Диабаз"</t>
  </si>
  <si>
    <t>ООО "Дельта"</t>
  </si>
  <si>
    <t>ООО "Крона"</t>
  </si>
  <si>
    <t>ООО "Наш Дом"</t>
  </si>
  <si>
    <t>И.Б. Нечиухина</t>
  </si>
  <si>
    <t xml:space="preserve">       Отдельные показатели прогноза развития муниципальных образований поселенческого уровня на 2017-2019 годы*</t>
  </si>
  <si>
    <t>ООО "Колосок"</t>
  </si>
  <si>
    <t>Обрабатывающие производства - всего</t>
  </si>
  <si>
    <t>Лесное хозяйство - всего</t>
  </si>
  <si>
    <t>в т.ч. по предприятиям:</t>
  </si>
  <si>
    <t>МУСХП "Центральное"</t>
  </si>
  <si>
    <t>Госпошлина</t>
  </si>
  <si>
    <t xml:space="preserve">         </t>
  </si>
  <si>
    <t>Факт 
2016 года</t>
  </si>
  <si>
    <t>Оценка 
2018 года</t>
  </si>
  <si>
    <t>2020 год</t>
  </si>
  <si>
    <t>2021 год</t>
  </si>
  <si>
    <t>Факт 
2017года</t>
  </si>
  <si>
    <t>Форма прогноза 
до 2021 г.</t>
  </si>
  <si>
    <t>Икейского муниципального образования  на 2019 -2021 годы</t>
  </si>
  <si>
    <t>Глава Икейского сельского поселения                                                         С.А. Мусаев</t>
  </si>
  <si>
    <t>Исп. И.Г. Русакова</t>
  </si>
  <si>
    <t>Тел.8 (39530) 36-3-25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</si>
</sst>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  <numFmt numFmtId="170" formatCode="#,##0;[Red]#,##0"/>
    <numFmt numFmtId="171" formatCode="#,##0.0"/>
    <numFmt numFmtId="172" formatCode="0.000"/>
    <numFmt numFmtId="173" formatCode="0.0000"/>
    <numFmt numFmtId="174" formatCode="#,##0.0;[Red]#,##0.0"/>
    <numFmt numFmtId="175" formatCode="#,##0.00;[Red]#,##0.00"/>
    <numFmt numFmtId="176" formatCode="#,##0.000"/>
    <numFmt numFmtId="177" formatCode="#,##0.0000"/>
    <numFmt numFmtId="178" formatCode="0.00000"/>
    <numFmt numFmtId="179" formatCode="0.000000"/>
    <numFmt numFmtId="180" formatCode="0.00000000"/>
    <numFmt numFmtId="181" formatCode="0.0000000"/>
  </numFmts>
  <fonts count="62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Arial Cyr"/>
      <family val="0"/>
    </font>
    <font>
      <b/>
      <sz val="20"/>
      <color indexed="10"/>
      <name val="Times New Roman"/>
      <family val="1"/>
    </font>
    <font>
      <b/>
      <i/>
      <sz val="10"/>
      <color indexed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10"/>
      <name val="Arial Cyr"/>
      <family val="0"/>
    </font>
    <font>
      <b/>
      <sz val="13"/>
      <color indexed="10"/>
      <name val="Times New Roman"/>
      <family val="1"/>
    </font>
    <font>
      <b/>
      <sz val="13"/>
      <color indexed="10"/>
      <name val="Arial Cyr"/>
      <family val="0"/>
    </font>
    <font>
      <b/>
      <sz val="10"/>
      <name val="Times New Roman CYR"/>
      <family val="0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>
        <color indexed="63"/>
      </top>
      <bottom style="dashed">
        <color indexed="23"/>
      </bottom>
    </border>
    <border>
      <left style="thin"/>
      <right>
        <color indexed="63"/>
      </right>
      <top style="dashed">
        <color indexed="23"/>
      </top>
      <bottom style="dashed">
        <color indexed="23"/>
      </bottom>
    </border>
    <border>
      <left style="thin"/>
      <right style="thin"/>
      <top style="double"/>
      <bottom style="double"/>
    </border>
    <border>
      <left style="thin"/>
      <right style="thin"/>
      <top style="dashed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>
        <color indexed="2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>
        <color indexed="2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35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164" fontId="10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right" vertical="center" wrapText="1"/>
    </xf>
    <xf numFmtId="0" fontId="2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0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5" fillId="22" borderId="0" xfId="0" applyFont="1" applyFill="1" applyAlignment="1">
      <alignment/>
    </xf>
    <xf numFmtId="1" fontId="1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8" fillId="22" borderId="0" xfId="0" applyFont="1" applyFill="1" applyAlignment="1">
      <alignment vertical="center"/>
    </xf>
    <xf numFmtId="0" fontId="0" fillId="22" borderId="0" xfId="0" applyFont="1" applyFill="1" applyAlignment="1">
      <alignment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5" fillId="24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15" fillId="25" borderId="0" xfId="0" applyFont="1" applyFill="1" applyAlignment="1">
      <alignment/>
    </xf>
    <xf numFmtId="1" fontId="25" fillId="0" borderId="12" xfId="0" applyNumberFormat="1" applyFont="1" applyFill="1" applyBorder="1" applyAlignment="1">
      <alignment horizontal="center" vertical="center" wrapText="1"/>
    </xf>
    <xf numFmtId="172" fontId="25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164" fontId="15" fillId="0" borderId="0" xfId="0" applyNumberFormat="1" applyFont="1" applyAlignment="1">
      <alignment horizontal="left"/>
    </xf>
    <xf numFmtId="0" fontId="15" fillId="25" borderId="0" xfId="0" applyFont="1" applyFill="1" applyAlignment="1">
      <alignment horizontal="left"/>
    </xf>
    <xf numFmtId="0" fontId="15" fillId="24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164" fontId="15" fillId="0" borderId="0" xfId="0" applyNumberFormat="1" applyFont="1" applyFill="1" applyAlignment="1">
      <alignment horizontal="left"/>
    </xf>
    <xf numFmtId="0" fontId="2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15" fillId="24" borderId="0" xfId="0" applyFont="1" applyFill="1" applyAlignment="1">
      <alignment horizontal="left" vertical="center" wrapText="1"/>
    </xf>
    <xf numFmtId="0" fontId="28" fillId="2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22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0" fontId="33" fillId="0" borderId="0" xfId="0" applyFont="1" applyAlignment="1">
      <alignment/>
    </xf>
    <xf numFmtId="0" fontId="17" fillId="0" borderId="13" xfId="0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left" vertical="center" wrapText="1"/>
    </xf>
    <xf numFmtId="2" fontId="17" fillId="0" borderId="13" xfId="0" applyNumberFormat="1" applyFont="1" applyFill="1" applyBorder="1" applyAlignment="1">
      <alignment horizontal="left" vertical="center" wrapText="1"/>
    </xf>
    <xf numFmtId="164" fontId="26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2" fontId="10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vertical="center" wrapText="1"/>
    </xf>
    <xf numFmtId="164" fontId="36" fillId="0" borderId="10" xfId="0" applyNumberFormat="1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Fill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/>
    </xf>
    <xf numFmtId="164" fontId="37" fillId="0" borderId="15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center" wrapText="1"/>
    </xf>
    <xf numFmtId="164" fontId="56" fillId="0" borderId="12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center" vertical="center"/>
    </xf>
    <xf numFmtId="164" fontId="56" fillId="0" borderId="12" xfId="0" applyNumberFormat="1" applyFont="1" applyFill="1" applyBorder="1" applyAlignment="1">
      <alignment horizontal="center" vertical="center"/>
    </xf>
    <xf numFmtId="164" fontId="56" fillId="0" borderId="12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164" fontId="57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1" fontId="36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164" fontId="56" fillId="0" borderId="12" xfId="0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center" vertical="center"/>
    </xf>
    <xf numFmtId="49" fontId="58" fillId="0" borderId="12" xfId="0" applyNumberFormat="1" applyFont="1" applyFill="1" applyBorder="1" applyAlignment="1">
      <alignment horizontal="left" vertical="center" wrapText="1"/>
    </xf>
    <xf numFmtId="164" fontId="58" fillId="0" borderId="12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/>
    </xf>
    <xf numFmtId="164" fontId="58" fillId="0" borderId="12" xfId="0" applyNumberFormat="1" applyFont="1" applyFill="1" applyBorder="1" applyAlignment="1">
      <alignment horizontal="center" vertical="center" wrapText="1"/>
    </xf>
    <xf numFmtId="1" fontId="58" fillId="0" borderId="12" xfId="0" applyNumberFormat="1" applyFont="1" applyFill="1" applyBorder="1" applyAlignment="1">
      <alignment horizontal="center" vertical="center" wrapText="1"/>
    </xf>
    <xf numFmtId="164" fontId="58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/>
    </xf>
    <xf numFmtId="172" fontId="57" fillId="0" borderId="13" xfId="0" applyNumberFormat="1" applyFont="1" applyFill="1" applyBorder="1" applyAlignment="1">
      <alignment horizontal="center" vertical="center"/>
    </xf>
    <xf numFmtId="172" fontId="57" fillId="0" borderId="12" xfId="0" applyNumberFormat="1" applyFont="1" applyFill="1" applyBorder="1" applyAlignment="1">
      <alignment horizontal="center" vertical="center" wrapText="1"/>
    </xf>
    <xf numFmtId="172" fontId="57" fillId="0" borderId="14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wrapText="1"/>
    </xf>
    <xf numFmtId="172" fontId="56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left" wrapText="1"/>
    </xf>
    <xf numFmtId="164" fontId="57" fillId="0" borderId="12" xfId="0" applyNumberFormat="1" applyFont="1" applyFill="1" applyBorder="1" applyAlignment="1">
      <alignment horizontal="center" vertical="center" wrapText="1"/>
    </xf>
    <xf numFmtId="164" fontId="57" fillId="0" borderId="12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justify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/>
    </xf>
    <xf numFmtId="164" fontId="57" fillId="0" borderId="12" xfId="0" applyNumberFormat="1" applyFont="1" applyFill="1" applyBorder="1" applyAlignment="1">
      <alignment horizontal="center" vertical="center"/>
    </xf>
    <xf numFmtId="164" fontId="57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justify" wrapText="1"/>
    </xf>
    <xf numFmtId="0" fontId="56" fillId="0" borderId="12" xfId="0" applyFont="1" applyFill="1" applyBorder="1" applyAlignment="1">
      <alignment horizontal="justify" vertical="center" wrapText="1"/>
    </xf>
    <xf numFmtId="0" fontId="56" fillId="0" borderId="12" xfId="0" applyFont="1" applyFill="1" applyBorder="1" applyAlignment="1">
      <alignment horizontal="justify"/>
    </xf>
    <xf numFmtId="0" fontId="56" fillId="0" borderId="12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vertical="center" wrapText="1"/>
    </xf>
    <xf numFmtId="0" fontId="57" fillId="0" borderId="18" xfId="0" applyFont="1" applyFill="1" applyBorder="1" applyAlignment="1">
      <alignment vertical="center" wrapText="1"/>
    </xf>
    <xf numFmtId="0" fontId="57" fillId="0" borderId="18" xfId="0" applyFont="1" applyFill="1" applyBorder="1" applyAlignment="1">
      <alignment horizontal="center" vertical="center"/>
    </xf>
    <xf numFmtId="164" fontId="57" fillId="0" borderId="18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justify" wrapText="1"/>
    </xf>
    <xf numFmtId="0" fontId="56" fillId="0" borderId="12" xfId="0" applyFont="1" applyFill="1" applyBorder="1" applyAlignment="1">
      <alignment horizontal="justify" vertical="center" wrapText="1"/>
    </xf>
    <xf numFmtId="0" fontId="56" fillId="0" borderId="12" xfId="0" applyFont="1" applyFill="1" applyBorder="1" applyAlignment="1">
      <alignment horizontal="justify"/>
    </xf>
    <xf numFmtId="0" fontId="58" fillId="0" borderId="13" xfId="0" applyFont="1" applyBorder="1" applyAlignment="1">
      <alignment horizontal="right" vertical="center" wrapText="1"/>
    </xf>
    <xf numFmtId="164" fontId="36" fillId="0" borderId="10" xfId="0" applyNumberFormat="1" applyFont="1" applyFill="1" applyBorder="1" applyAlignment="1">
      <alignment horizontal="left" indent="2"/>
    </xf>
    <xf numFmtId="0" fontId="21" fillId="0" borderId="0" xfId="0" applyFont="1" applyAlignment="1">
      <alignment/>
    </xf>
    <xf numFmtId="164" fontId="37" fillId="0" borderId="10" xfId="0" applyNumberFormat="1" applyFont="1" applyBorder="1" applyAlignment="1">
      <alignment horizontal="center" vertical="center" wrapText="1"/>
    </xf>
    <xf numFmtId="1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164" fontId="36" fillId="0" borderId="1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58" fillId="0" borderId="12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/>
    </xf>
    <xf numFmtId="164" fontId="36" fillId="0" borderId="2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left" indent="2"/>
    </xf>
    <xf numFmtId="2" fontId="36" fillId="0" borderId="10" xfId="0" applyNumberFormat="1" applyFont="1" applyFill="1" applyBorder="1" applyAlignment="1">
      <alignment horizontal="center" vertical="center"/>
    </xf>
    <xf numFmtId="1" fontId="56" fillId="0" borderId="12" xfId="0" applyNumberFormat="1" applyFont="1" applyFill="1" applyBorder="1" applyAlignment="1">
      <alignment horizontal="center" vertical="center"/>
    </xf>
    <xf numFmtId="1" fontId="56" fillId="0" borderId="12" xfId="0" applyNumberFormat="1" applyFont="1" applyFill="1" applyBorder="1" applyAlignment="1">
      <alignment horizontal="center" vertical="center" wrapText="1"/>
    </xf>
    <xf numFmtId="1" fontId="56" fillId="0" borderId="12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164" fontId="57" fillId="0" borderId="17" xfId="0" applyNumberFormat="1" applyFont="1" applyFill="1" applyBorder="1" applyAlignment="1">
      <alignment horizontal="center" vertical="center"/>
    </xf>
    <xf numFmtId="164" fontId="57" fillId="0" borderId="17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164" fontId="58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left" vertical="center" wrapText="1"/>
    </xf>
    <xf numFmtId="172" fontId="58" fillId="0" borderId="12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center" vertical="center"/>
    </xf>
    <xf numFmtId="1" fontId="58" fillId="0" borderId="12" xfId="0" applyNumberFormat="1" applyFont="1" applyFill="1" applyBorder="1" applyAlignment="1">
      <alignment horizontal="center" vertical="center"/>
    </xf>
    <xf numFmtId="164" fontId="57" fillId="0" borderId="16" xfId="0" applyNumberFormat="1" applyFont="1" applyFill="1" applyBorder="1" applyAlignment="1">
      <alignment horizontal="center" vertical="center" wrapText="1"/>
    </xf>
    <xf numFmtId="172" fontId="56" fillId="0" borderId="12" xfId="0" applyNumberFormat="1" applyFont="1" applyFill="1" applyBorder="1" applyAlignment="1">
      <alignment horizontal="center" vertical="center"/>
    </xf>
    <xf numFmtId="172" fontId="56" fillId="0" borderId="12" xfId="0" applyNumberFormat="1" applyFont="1" applyFill="1" applyBorder="1" applyAlignment="1">
      <alignment horizontal="center" vertical="center"/>
    </xf>
    <xf numFmtId="172" fontId="56" fillId="0" borderId="12" xfId="0" applyNumberFormat="1" applyFont="1" applyFill="1" applyBorder="1" applyAlignment="1">
      <alignment horizontal="center" vertical="center" wrapText="1"/>
    </xf>
    <xf numFmtId="164" fontId="56" fillId="0" borderId="14" xfId="0" applyNumberFormat="1" applyFont="1" applyFill="1" applyBorder="1" applyAlignment="1">
      <alignment horizontal="center" vertical="center" wrapText="1"/>
    </xf>
    <xf numFmtId="1" fontId="5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vertical="center" wrapText="1"/>
    </xf>
    <xf numFmtId="0" fontId="56" fillId="0" borderId="17" xfId="0" applyFont="1" applyFill="1" applyBorder="1" applyAlignment="1">
      <alignment horizontal="center" vertical="center"/>
    </xf>
    <xf numFmtId="164" fontId="56" fillId="0" borderId="13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6" fillId="0" borderId="16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vertical="center" wrapText="1"/>
    </xf>
    <xf numFmtId="0" fontId="36" fillId="0" borderId="19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58" fillId="0" borderId="12" xfId="0" applyNumberFormat="1" applyFont="1" applyFill="1" applyBorder="1" applyAlignment="1">
      <alignment horizontal="center" vertical="center" wrapText="1"/>
    </xf>
    <xf numFmtId="164" fontId="37" fillId="24" borderId="10" xfId="0" applyNumberFormat="1" applyFont="1" applyFill="1" applyBorder="1" applyAlignment="1">
      <alignment horizontal="center" vertical="center"/>
    </xf>
    <xf numFmtId="164" fontId="55" fillId="24" borderId="10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vertical="center" wrapText="1"/>
    </xf>
    <xf numFmtId="164" fontId="7" fillId="0" borderId="10" xfId="0" applyNumberFormat="1" applyFont="1" applyBorder="1" applyAlignment="1">
      <alignment vertical="center"/>
    </xf>
    <xf numFmtId="0" fontId="36" fillId="0" borderId="10" xfId="0" applyFont="1" applyFill="1" applyBorder="1" applyAlignment="1">
      <alignment/>
    </xf>
    <xf numFmtId="164" fontId="36" fillId="0" borderId="10" xfId="0" applyNumberFormat="1" applyFont="1" applyFill="1" applyBorder="1" applyAlignment="1">
      <alignment/>
    </xf>
    <xf numFmtId="0" fontId="37" fillId="0" borderId="15" xfId="0" applyFont="1" applyFill="1" applyBorder="1" applyAlignment="1">
      <alignment vertical="center" wrapText="1"/>
    </xf>
    <xf numFmtId="164" fontId="7" fillId="0" borderId="10" xfId="60" applyNumberFormat="1" applyFont="1" applyBorder="1" applyAlignment="1">
      <alignment vertical="center"/>
    </xf>
    <xf numFmtId="164" fontId="37" fillId="25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" fontId="10" fillId="24" borderId="10" xfId="0" applyNumberFormat="1" applyFont="1" applyFill="1" applyBorder="1" applyAlignment="1">
      <alignment horizontal="center" vertical="center"/>
    </xf>
    <xf numFmtId="1" fontId="37" fillId="24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/>
    </xf>
    <xf numFmtId="1" fontId="36" fillId="0" borderId="10" xfId="0" applyNumberFormat="1" applyFont="1" applyFill="1" applyBorder="1" applyAlignment="1">
      <alignment/>
    </xf>
    <xf numFmtId="1" fontId="55" fillId="0" borderId="10" xfId="0" applyNumberFormat="1" applyFont="1" applyFill="1" applyBorder="1" applyAlignment="1">
      <alignment horizontal="center" vertical="center"/>
    </xf>
    <xf numFmtId="1" fontId="36" fillId="0" borderId="20" xfId="0" applyNumberFormat="1" applyFont="1" applyFill="1" applyBorder="1" applyAlignment="1">
      <alignment horizontal="center" vertical="center"/>
    </xf>
    <xf numFmtId="1" fontId="36" fillId="0" borderId="19" xfId="0" applyNumberFormat="1" applyFont="1" applyFill="1" applyBorder="1" applyAlignment="1">
      <alignment horizontal="center" vertical="center"/>
    </xf>
    <xf numFmtId="1" fontId="37" fillId="0" borderId="15" xfId="0" applyNumberFormat="1" applyFont="1" applyFill="1" applyBorder="1" applyAlignment="1">
      <alignment horizontal="center" vertical="center"/>
    </xf>
    <xf numFmtId="164" fontId="55" fillId="2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" fontId="57" fillId="0" borderId="13" xfId="0" applyNumberFormat="1" applyFont="1" applyFill="1" applyBorder="1" applyAlignment="1">
      <alignment horizontal="center" vertical="center" wrapText="1"/>
    </xf>
    <xf numFmtId="1" fontId="57" fillId="0" borderId="21" xfId="0" applyNumberFormat="1" applyFont="1" applyFill="1" applyBorder="1" applyAlignment="1">
      <alignment horizontal="center" vertical="center" wrapText="1"/>
    </xf>
    <xf numFmtId="172" fontId="57" fillId="0" borderId="10" xfId="0" applyNumberFormat="1" applyFont="1" applyFill="1" applyBorder="1" applyAlignment="1">
      <alignment horizontal="center" vertical="center" wrapText="1"/>
    </xf>
    <xf numFmtId="2" fontId="56" fillId="0" borderId="12" xfId="0" applyNumberFormat="1" applyFont="1" applyFill="1" applyBorder="1" applyAlignment="1">
      <alignment horizontal="center" vertical="center"/>
    </xf>
    <xf numFmtId="2" fontId="57" fillId="0" borderId="16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/>
    </xf>
    <xf numFmtId="2" fontId="58" fillId="0" borderId="12" xfId="0" applyNumberFormat="1" applyFont="1" applyFill="1" applyBorder="1" applyAlignment="1">
      <alignment horizontal="center" vertical="center"/>
    </xf>
    <xf numFmtId="2" fontId="58" fillId="0" borderId="12" xfId="0" applyNumberFormat="1" applyFont="1" applyFill="1" applyBorder="1" applyAlignment="1">
      <alignment horizontal="center" vertical="center"/>
    </xf>
    <xf numFmtId="2" fontId="56" fillId="0" borderId="18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1" fontId="3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2"/>
  <sheetViews>
    <sheetView tabSelected="1" view="pageBreakPreview" zoomScale="75" zoomScaleNormal="75" zoomScaleSheetLayoutView="75" zoomScalePageLayoutView="0" workbookViewId="0" topLeftCell="A1">
      <pane ySplit="9" topLeftCell="BM76" activePane="bottomLeft" state="frozen"/>
      <selection pane="topLeft" activeCell="A1" sqref="A1"/>
      <selection pane="bottomLeft" activeCell="K85" sqref="K85"/>
    </sheetView>
  </sheetViews>
  <sheetFormatPr defaultColWidth="9.00390625" defaultRowHeight="12.75"/>
  <cols>
    <col min="1" max="1" width="74.75390625" style="4" customWidth="1"/>
    <col min="2" max="2" width="13.625" style="4" customWidth="1"/>
    <col min="3" max="3" width="15.875" style="4" customWidth="1"/>
    <col min="4" max="4" width="16.375" style="4" customWidth="1"/>
    <col min="5" max="5" width="16.875" style="18" customWidth="1"/>
    <col min="6" max="6" width="14.625" style="4" customWidth="1"/>
    <col min="7" max="7" width="14.125" style="42" customWidth="1"/>
    <col min="8" max="8" width="16.125" style="4" customWidth="1"/>
    <col min="9" max="9" width="17.25390625" style="4" customWidth="1"/>
    <col min="10" max="10" width="18.25390625" style="65" customWidth="1"/>
  </cols>
  <sheetData>
    <row r="1" spans="1:9" ht="43.5" customHeight="1">
      <c r="A1" s="336"/>
      <c r="B1" s="336"/>
      <c r="C1" s="336"/>
      <c r="D1" s="336"/>
      <c r="E1" s="336"/>
      <c r="F1" s="336"/>
      <c r="G1" s="252"/>
      <c r="H1" s="334"/>
      <c r="I1" s="334"/>
    </row>
    <row r="2" spans="1:9" ht="39" customHeight="1">
      <c r="A2" s="3"/>
      <c r="B2" s="3"/>
      <c r="C2" s="3"/>
      <c r="D2" s="3"/>
      <c r="E2" s="3"/>
      <c r="F2" s="3"/>
      <c r="G2" s="18"/>
      <c r="H2" s="335" t="s">
        <v>323</v>
      </c>
      <c r="I2" s="335"/>
    </row>
    <row r="3" spans="1:9" ht="14.25" customHeight="1">
      <c r="A3" s="22"/>
      <c r="B3" s="23"/>
      <c r="C3" s="22"/>
      <c r="D3" s="22"/>
      <c r="E3" s="3"/>
      <c r="F3" s="3"/>
      <c r="G3" s="3"/>
      <c r="H3" s="18"/>
      <c r="I3" s="18"/>
    </row>
    <row r="4" spans="1:9" ht="24" customHeight="1">
      <c r="A4" s="337" t="s">
        <v>294</v>
      </c>
      <c r="B4" s="337"/>
      <c r="C4" s="337"/>
      <c r="D4" s="337"/>
      <c r="E4" s="337"/>
      <c r="F4" s="337"/>
      <c r="G4" s="337"/>
      <c r="H4" s="337"/>
      <c r="I4" s="337"/>
    </row>
    <row r="5" spans="1:9" ht="20.25" customHeight="1">
      <c r="A5" s="337" t="s">
        <v>324</v>
      </c>
      <c r="B5" s="337"/>
      <c r="C5" s="337"/>
      <c r="D5" s="337"/>
      <c r="E5" s="337"/>
      <c r="F5" s="337"/>
      <c r="G5" s="337"/>
      <c r="H5" s="337"/>
      <c r="I5" s="337"/>
    </row>
    <row r="6" spans="1:9" ht="14.25" customHeight="1">
      <c r="A6" s="19"/>
      <c r="B6" s="19"/>
      <c r="C6" s="19"/>
      <c r="D6" s="19"/>
      <c r="E6" s="19"/>
      <c r="F6" s="19"/>
      <c r="G6" s="19"/>
      <c r="H6" s="18"/>
      <c r="I6" s="18"/>
    </row>
    <row r="7" spans="1:9" ht="33" customHeight="1">
      <c r="A7" s="326" t="s">
        <v>14</v>
      </c>
      <c r="B7" s="323" t="s">
        <v>15</v>
      </c>
      <c r="C7" s="326" t="s">
        <v>318</v>
      </c>
      <c r="D7" s="326" t="s">
        <v>322</v>
      </c>
      <c r="E7" s="326" t="s">
        <v>319</v>
      </c>
      <c r="F7" s="329" t="s">
        <v>107</v>
      </c>
      <c r="G7" s="330"/>
      <c r="H7" s="330"/>
      <c r="I7" s="333"/>
    </row>
    <row r="8" spans="1:9" ht="33" customHeight="1">
      <c r="A8" s="327"/>
      <c r="B8" s="324"/>
      <c r="C8" s="327"/>
      <c r="D8" s="327"/>
      <c r="E8" s="327"/>
      <c r="F8" s="329" t="s">
        <v>281</v>
      </c>
      <c r="G8" s="330"/>
      <c r="H8" s="331" t="s">
        <v>320</v>
      </c>
      <c r="I8" s="331" t="s">
        <v>321</v>
      </c>
    </row>
    <row r="9" spans="1:9" ht="33" customHeight="1">
      <c r="A9" s="328"/>
      <c r="B9" s="325"/>
      <c r="C9" s="328"/>
      <c r="D9" s="328"/>
      <c r="E9" s="328"/>
      <c r="F9" s="24" t="s">
        <v>98</v>
      </c>
      <c r="G9" s="20" t="s">
        <v>8</v>
      </c>
      <c r="H9" s="332"/>
      <c r="I9" s="332"/>
    </row>
    <row r="10" spans="1:9" ht="18.75">
      <c r="A10" s="320" t="s">
        <v>16</v>
      </c>
      <c r="B10" s="321"/>
      <c r="C10" s="321"/>
      <c r="D10" s="321"/>
      <c r="E10" s="321"/>
      <c r="F10" s="321"/>
      <c r="G10" s="321"/>
      <c r="H10" s="321"/>
      <c r="I10" s="322"/>
    </row>
    <row r="11" spans="1:10" s="6" customFormat="1" ht="39">
      <c r="A11" s="129" t="s">
        <v>216</v>
      </c>
      <c r="B11" s="130" t="s">
        <v>17</v>
      </c>
      <c r="C11" s="131">
        <v>59.3</v>
      </c>
      <c r="D11" s="282">
        <v>62</v>
      </c>
      <c r="E11" s="131">
        <v>64.2</v>
      </c>
      <c r="F11" s="131">
        <v>65.5</v>
      </c>
      <c r="G11" s="131">
        <v>67</v>
      </c>
      <c r="H11" s="131">
        <v>65.9</v>
      </c>
      <c r="I11" s="131">
        <v>66.1</v>
      </c>
      <c r="J11" s="66"/>
    </row>
    <row r="12" spans="1:10" s="6" customFormat="1" ht="18.75">
      <c r="A12" s="188" t="s">
        <v>18</v>
      </c>
      <c r="B12" s="88"/>
      <c r="C12" s="89"/>
      <c r="D12" s="89"/>
      <c r="E12" s="90"/>
      <c r="F12" s="89"/>
      <c r="G12" s="90"/>
      <c r="H12" s="89"/>
      <c r="I12" s="89"/>
      <c r="J12" s="66"/>
    </row>
    <row r="13" spans="1:10" s="6" customFormat="1" ht="18.75">
      <c r="A13" s="123" t="s">
        <v>69</v>
      </c>
      <c r="B13" s="126" t="s">
        <v>17</v>
      </c>
      <c r="C13" s="124">
        <v>7.26</v>
      </c>
      <c r="D13" s="280">
        <v>7.9</v>
      </c>
      <c r="E13" s="124">
        <v>10.1</v>
      </c>
      <c r="F13" s="124">
        <v>11.4</v>
      </c>
      <c r="G13" s="128">
        <v>11.5</v>
      </c>
      <c r="H13" s="128">
        <v>11.5</v>
      </c>
      <c r="I13" s="128">
        <v>11.6</v>
      </c>
      <c r="J13" s="66"/>
    </row>
    <row r="14" spans="1:10" s="6" customFormat="1" ht="18.75">
      <c r="A14" s="123" t="s">
        <v>90</v>
      </c>
      <c r="B14" s="126" t="s">
        <v>17</v>
      </c>
      <c r="C14" s="124"/>
      <c r="D14" s="124"/>
      <c r="E14" s="124"/>
      <c r="F14" s="124"/>
      <c r="G14" s="124"/>
      <c r="H14" s="124"/>
      <c r="I14" s="124"/>
      <c r="J14" s="66"/>
    </row>
    <row r="15" spans="1:10" s="6" customFormat="1" ht="18.75">
      <c r="A15" s="125" t="s">
        <v>77</v>
      </c>
      <c r="B15" s="126" t="s">
        <v>17</v>
      </c>
      <c r="C15" s="124"/>
      <c r="D15" s="124"/>
      <c r="E15" s="124"/>
      <c r="F15" s="124"/>
      <c r="G15" s="128"/>
      <c r="H15" s="128"/>
      <c r="I15" s="128"/>
      <c r="J15" s="66"/>
    </row>
    <row r="16" spans="1:10" s="25" customFormat="1" ht="18.75">
      <c r="A16" s="125" t="s">
        <v>78</v>
      </c>
      <c r="B16" s="126" t="s">
        <v>17</v>
      </c>
      <c r="C16" s="136"/>
      <c r="D16" s="136"/>
      <c r="E16" s="136"/>
      <c r="F16" s="136"/>
      <c r="G16" s="128"/>
      <c r="H16" s="127"/>
      <c r="I16" s="127"/>
      <c r="J16" s="67"/>
    </row>
    <row r="17" spans="1:10" s="6" customFormat="1" ht="18.75">
      <c r="A17" s="125" t="s">
        <v>91</v>
      </c>
      <c r="B17" s="126" t="s">
        <v>17</v>
      </c>
      <c r="C17" s="124"/>
      <c r="D17" s="124"/>
      <c r="E17" s="124"/>
      <c r="F17" s="124"/>
      <c r="G17" s="128"/>
      <c r="H17" s="128"/>
      <c r="I17" s="128"/>
      <c r="J17" s="66"/>
    </row>
    <row r="18" spans="1:10" s="25" customFormat="1" ht="18.75">
      <c r="A18" s="125" t="s">
        <v>26</v>
      </c>
      <c r="B18" s="126" t="s">
        <v>17</v>
      </c>
      <c r="C18" s="124"/>
      <c r="D18" s="124"/>
      <c r="E18" s="124"/>
      <c r="F18" s="124"/>
      <c r="G18" s="124"/>
      <c r="H18" s="124"/>
      <c r="I18" s="124"/>
      <c r="J18" s="67"/>
    </row>
    <row r="19" spans="1:10" s="6" customFormat="1" ht="56.25" customHeight="1">
      <c r="A19" s="123" t="s">
        <v>2</v>
      </c>
      <c r="B19" s="126" t="s">
        <v>17</v>
      </c>
      <c r="C19" s="124">
        <v>51.96</v>
      </c>
      <c r="D19" s="280">
        <v>54.1</v>
      </c>
      <c r="E19" s="124">
        <v>54.1</v>
      </c>
      <c r="F19" s="124">
        <v>54.1</v>
      </c>
      <c r="G19" s="128">
        <v>54.2</v>
      </c>
      <c r="H19" s="128">
        <v>54.3</v>
      </c>
      <c r="I19" s="128">
        <v>54.5</v>
      </c>
      <c r="J19" s="66"/>
    </row>
    <row r="20" spans="1:10" s="25" customFormat="1" ht="18.75">
      <c r="A20" s="125" t="s">
        <v>80</v>
      </c>
      <c r="B20" s="126" t="s">
        <v>17</v>
      </c>
      <c r="C20" s="124"/>
      <c r="D20" s="124"/>
      <c r="E20" s="124"/>
      <c r="F20" s="124"/>
      <c r="G20" s="128"/>
      <c r="H20" s="128"/>
      <c r="I20" s="128"/>
      <c r="J20" s="67"/>
    </row>
    <row r="21" spans="1:10" s="6" customFormat="1" ht="18.75">
      <c r="A21" s="125" t="s">
        <v>85</v>
      </c>
      <c r="B21" s="215" t="s">
        <v>17</v>
      </c>
      <c r="C21" s="285">
        <v>0.04</v>
      </c>
      <c r="D21" s="285">
        <v>0.05</v>
      </c>
      <c r="E21" s="285">
        <v>0.05</v>
      </c>
      <c r="F21" s="285">
        <v>0.05</v>
      </c>
      <c r="G21" s="285">
        <v>0.05</v>
      </c>
      <c r="H21" s="285">
        <v>0.05</v>
      </c>
      <c r="I21" s="285">
        <v>0.05</v>
      </c>
      <c r="J21" s="66"/>
    </row>
    <row r="22" spans="1:10" s="6" customFormat="1" ht="58.5">
      <c r="A22" s="216" t="s">
        <v>132</v>
      </c>
      <c r="B22" s="217" t="s">
        <v>17</v>
      </c>
      <c r="C22" s="124">
        <v>44.4</v>
      </c>
      <c r="D22" s="280">
        <v>46.1</v>
      </c>
      <c r="E22" s="124">
        <v>46.1</v>
      </c>
      <c r="F22" s="124">
        <v>46.1</v>
      </c>
      <c r="G22" s="128">
        <v>46.2</v>
      </c>
      <c r="H22" s="128">
        <v>46.3</v>
      </c>
      <c r="I22" s="128">
        <v>46.5</v>
      </c>
      <c r="J22" s="66"/>
    </row>
    <row r="23" spans="1:10" s="25" customFormat="1" ht="44.25" customHeight="1">
      <c r="A23" s="137" t="s">
        <v>205</v>
      </c>
      <c r="B23" s="138" t="s">
        <v>17</v>
      </c>
      <c r="C23" s="210"/>
      <c r="D23" s="210"/>
      <c r="E23" s="210"/>
      <c r="F23" s="210"/>
      <c r="G23" s="211"/>
      <c r="H23" s="211"/>
      <c r="I23" s="211"/>
      <c r="J23" s="67"/>
    </row>
    <row r="24" spans="1:10" s="6" customFormat="1" ht="18.75">
      <c r="A24" s="313" t="s">
        <v>21</v>
      </c>
      <c r="B24" s="314"/>
      <c r="C24" s="314"/>
      <c r="D24" s="314"/>
      <c r="E24" s="314"/>
      <c r="F24" s="314"/>
      <c r="G24" s="314"/>
      <c r="H24" s="314"/>
      <c r="I24" s="315"/>
      <c r="J24" s="66"/>
    </row>
    <row r="25" spans="1:10" s="6" customFormat="1" ht="18.75">
      <c r="A25" s="218" t="s">
        <v>112</v>
      </c>
      <c r="B25" s="37"/>
      <c r="C25" s="37"/>
      <c r="D25" s="37"/>
      <c r="E25" s="37"/>
      <c r="F25" s="37"/>
      <c r="G25" s="37"/>
      <c r="H25" s="37"/>
      <c r="I25" s="37"/>
      <c r="J25" s="66"/>
    </row>
    <row r="26" spans="1:10" s="25" customFormat="1" ht="44.25" customHeight="1">
      <c r="A26" s="212" t="s">
        <v>120</v>
      </c>
      <c r="B26" s="141" t="s">
        <v>17</v>
      </c>
      <c r="C26" s="219"/>
      <c r="D26" s="219"/>
      <c r="E26" s="219"/>
      <c r="F26" s="219"/>
      <c r="G26" s="219"/>
      <c r="H26" s="219"/>
      <c r="I26" s="219"/>
      <c r="J26" s="67"/>
    </row>
    <row r="27" spans="1:10" s="25" customFormat="1" ht="18.75">
      <c r="A27" s="212" t="s">
        <v>114</v>
      </c>
      <c r="B27" s="182" t="s">
        <v>19</v>
      </c>
      <c r="C27" s="146"/>
      <c r="D27" s="146"/>
      <c r="E27" s="146"/>
      <c r="F27" s="146"/>
      <c r="G27" s="146"/>
      <c r="H27" s="146"/>
      <c r="I27" s="146"/>
      <c r="J27" s="67"/>
    </row>
    <row r="28" spans="1:10" s="6" customFormat="1" ht="18.75">
      <c r="A28" s="213" t="s">
        <v>42</v>
      </c>
      <c r="B28" s="220"/>
      <c r="C28" s="38"/>
      <c r="D28" s="38"/>
      <c r="E28" s="38"/>
      <c r="F28" s="38"/>
      <c r="G28" s="38"/>
      <c r="H28" s="38"/>
      <c r="I28" s="38"/>
      <c r="J28" s="66"/>
    </row>
    <row r="29" spans="1:10" s="6" customFormat="1" ht="18.75">
      <c r="A29" s="214" t="s">
        <v>22</v>
      </c>
      <c r="B29" s="220"/>
      <c r="C29" s="21"/>
      <c r="D29" s="21"/>
      <c r="E29" s="21"/>
      <c r="F29" s="21"/>
      <c r="G29" s="21"/>
      <c r="H29" s="21"/>
      <c r="I29" s="21"/>
      <c r="J29" s="66"/>
    </row>
    <row r="30" spans="1:10" s="6" customFormat="1" ht="37.5">
      <c r="A30" s="139" t="s">
        <v>119</v>
      </c>
      <c r="B30" s="143" t="s">
        <v>17</v>
      </c>
      <c r="C30" s="140"/>
      <c r="D30" s="140"/>
      <c r="E30" s="140"/>
      <c r="F30" s="140"/>
      <c r="G30" s="219"/>
      <c r="H30" s="146"/>
      <c r="I30" s="146"/>
      <c r="J30" s="66"/>
    </row>
    <row r="31" spans="1:10" s="6" customFormat="1" ht="18.75">
      <c r="A31" s="139" t="s">
        <v>3</v>
      </c>
      <c r="B31" s="143" t="s">
        <v>19</v>
      </c>
      <c r="C31" s="144"/>
      <c r="D31" s="144"/>
      <c r="E31" s="144"/>
      <c r="F31" s="144"/>
      <c r="G31" s="144"/>
      <c r="H31" s="144"/>
      <c r="I31" s="144"/>
      <c r="J31" s="66"/>
    </row>
    <row r="32" spans="1:10" s="6" customFormat="1" ht="18.75">
      <c r="A32" s="221" t="s">
        <v>23</v>
      </c>
      <c r="B32" s="164"/>
      <c r="C32" s="128"/>
      <c r="D32" s="128"/>
      <c r="E32" s="128"/>
      <c r="F32" s="128"/>
      <c r="G32" s="128"/>
      <c r="H32" s="128"/>
      <c r="I32" s="128"/>
      <c r="J32" s="66"/>
    </row>
    <row r="33" spans="1:10" s="6" customFormat="1" ht="37.5">
      <c r="A33" s="183" t="s">
        <v>119</v>
      </c>
      <c r="B33" s="141" t="s">
        <v>17</v>
      </c>
      <c r="C33" s="146"/>
      <c r="D33" s="146"/>
      <c r="E33" s="146"/>
      <c r="F33" s="146"/>
      <c r="G33" s="146"/>
      <c r="H33" s="146"/>
      <c r="I33" s="146"/>
      <c r="J33" s="68"/>
    </row>
    <row r="34" spans="1:10" s="6" customFormat="1" ht="18.75">
      <c r="A34" s="183" t="s">
        <v>3</v>
      </c>
      <c r="B34" s="141" t="s">
        <v>19</v>
      </c>
      <c r="C34" s="146"/>
      <c r="D34" s="146"/>
      <c r="E34" s="146"/>
      <c r="F34" s="146"/>
      <c r="G34" s="146"/>
      <c r="H34" s="146"/>
      <c r="I34" s="146"/>
      <c r="J34" s="66"/>
    </row>
    <row r="35" spans="1:10" s="6" customFormat="1" ht="37.5" customHeight="1">
      <c r="A35" s="221" t="s">
        <v>24</v>
      </c>
      <c r="B35" s="164"/>
      <c r="C35" s="128"/>
      <c r="D35" s="128"/>
      <c r="E35" s="128"/>
      <c r="F35" s="128"/>
      <c r="G35" s="128"/>
      <c r="H35" s="128"/>
      <c r="I35" s="128"/>
      <c r="J35" s="66"/>
    </row>
    <row r="36" spans="1:10" s="6" customFormat="1" ht="37.5">
      <c r="A36" s="139" t="s">
        <v>119</v>
      </c>
      <c r="B36" s="143" t="s">
        <v>17</v>
      </c>
      <c r="C36" s="140"/>
      <c r="D36" s="140"/>
      <c r="E36" s="140"/>
      <c r="F36" s="140"/>
      <c r="G36" s="146"/>
      <c r="H36" s="146"/>
      <c r="I36" s="146"/>
      <c r="J36" s="66"/>
    </row>
    <row r="37" spans="1:10" s="6" customFormat="1" ht="18.75">
      <c r="A37" s="139" t="s">
        <v>3</v>
      </c>
      <c r="B37" s="143" t="s">
        <v>19</v>
      </c>
      <c r="C37" s="144" t="s">
        <v>92</v>
      </c>
      <c r="D37" s="144" t="s">
        <v>92</v>
      </c>
      <c r="E37" s="144" t="s">
        <v>92</v>
      </c>
      <c r="F37" s="144" t="s">
        <v>92</v>
      </c>
      <c r="G37" s="144" t="s">
        <v>92</v>
      </c>
      <c r="H37" s="144" t="s">
        <v>92</v>
      </c>
      <c r="I37" s="144" t="s">
        <v>92</v>
      </c>
      <c r="J37" s="66"/>
    </row>
    <row r="38" spans="1:10" s="6" customFormat="1" ht="18.75">
      <c r="A38" s="39" t="s">
        <v>25</v>
      </c>
      <c r="B38" s="40"/>
      <c r="C38" s="21"/>
      <c r="D38" s="21"/>
      <c r="E38" s="21"/>
      <c r="F38" s="41"/>
      <c r="G38" s="21"/>
      <c r="H38" s="41"/>
      <c r="I38" s="21"/>
      <c r="J38" s="66"/>
    </row>
    <row r="39" spans="1:10" s="6" customFormat="1" ht="18.75">
      <c r="A39" s="142" t="s">
        <v>179</v>
      </c>
      <c r="B39" s="143" t="s">
        <v>17</v>
      </c>
      <c r="C39" s="124">
        <v>7.26</v>
      </c>
      <c r="D39" s="280">
        <v>7.9</v>
      </c>
      <c r="E39" s="124">
        <v>10.1</v>
      </c>
      <c r="F39" s="124">
        <v>11.4</v>
      </c>
      <c r="G39" s="128">
        <v>11.5</v>
      </c>
      <c r="H39" s="128">
        <v>11.5</v>
      </c>
      <c r="I39" s="128">
        <v>11.6</v>
      </c>
      <c r="J39" s="66"/>
    </row>
    <row r="40" spans="1:10" s="25" customFormat="1" ht="37.5">
      <c r="A40" s="142" t="s">
        <v>4</v>
      </c>
      <c r="B40" s="143" t="s">
        <v>19</v>
      </c>
      <c r="C40" s="144"/>
      <c r="D40" s="144"/>
      <c r="E40" s="144"/>
      <c r="F40" s="144"/>
      <c r="G40" s="144"/>
      <c r="H40" s="144"/>
      <c r="I40" s="144"/>
      <c r="J40" s="67"/>
    </row>
    <row r="41" spans="1:10" s="6" customFormat="1" ht="18.75">
      <c r="A41" s="39" t="s">
        <v>26</v>
      </c>
      <c r="B41" s="40"/>
      <c r="C41" s="21"/>
      <c r="D41" s="21"/>
      <c r="E41" s="21"/>
      <c r="F41" s="41"/>
      <c r="G41" s="21"/>
      <c r="H41" s="41"/>
      <c r="I41" s="21"/>
      <c r="J41" s="66"/>
    </row>
    <row r="42" spans="1:10" s="6" customFormat="1" ht="37.5">
      <c r="A42" s="142" t="s">
        <v>5</v>
      </c>
      <c r="B42" s="143" t="s">
        <v>17</v>
      </c>
      <c r="C42" s="140"/>
      <c r="D42" s="140"/>
      <c r="E42" s="140"/>
      <c r="F42" s="140"/>
      <c r="G42" s="146"/>
      <c r="H42" s="146"/>
      <c r="I42" s="146"/>
      <c r="J42" s="66"/>
    </row>
    <row r="43" spans="1:10" s="25" customFormat="1" ht="18.75">
      <c r="A43" s="142" t="s">
        <v>27</v>
      </c>
      <c r="B43" s="143" t="s">
        <v>28</v>
      </c>
      <c r="C43" s="144">
        <v>0</v>
      </c>
      <c r="D43" s="144">
        <v>0</v>
      </c>
      <c r="E43" s="144">
        <v>0</v>
      </c>
      <c r="F43" s="144">
        <v>60</v>
      </c>
      <c r="G43" s="144">
        <v>60</v>
      </c>
      <c r="H43" s="144">
        <v>100</v>
      </c>
      <c r="I43" s="144">
        <v>100</v>
      </c>
      <c r="J43" s="67" t="s">
        <v>219</v>
      </c>
    </row>
    <row r="44" spans="1:10" s="25" customFormat="1" ht="18.75">
      <c r="A44" s="142" t="s">
        <v>29</v>
      </c>
      <c r="B44" s="143" t="s">
        <v>28</v>
      </c>
      <c r="C44" s="283"/>
      <c r="D44" s="222"/>
      <c r="E44" s="222"/>
      <c r="F44" s="222"/>
      <c r="G44" s="222"/>
      <c r="H44" s="222"/>
      <c r="I44" s="222"/>
      <c r="J44" s="67"/>
    </row>
    <row r="45" spans="1:10" s="6" customFormat="1" ht="18.75">
      <c r="A45" s="39" t="s">
        <v>30</v>
      </c>
      <c r="B45" s="40"/>
      <c r="C45" s="21"/>
      <c r="D45" s="21"/>
      <c r="E45" s="21"/>
      <c r="F45" s="41"/>
      <c r="G45" s="21"/>
      <c r="H45" s="41"/>
      <c r="I45" s="21"/>
      <c r="J45" s="66"/>
    </row>
    <row r="46" spans="1:10" s="25" customFormat="1" ht="18.75">
      <c r="A46" s="184" t="s">
        <v>31</v>
      </c>
      <c r="B46" s="143" t="s">
        <v>32</v>
      </c>
      <c r="C46" s="144"/>
      <c r="D46" s="144"/>
      <c r="E46" s="144"/>
      <c r="F46" s="144"/>
      <c r="G46" s="144"/>
      <c r="H46" s="144"/>
      <c r="I46" s="144"/>
      <c r="J46" s="67" t="s">
        <v>221</v>
      </c>
    </row>
    <row r="47" spans="1:10" s="25" customFormat="1" ht="35.25" customHeight="1">
      <c r="A47" s="142" t="s">
        <v>33</v>
      </c>
      <c r="B47" s="184" t="s">
        <v>34</v>
      </c>
      <c r="C47" s="144"/>
      <c r="D47" s="144"/>
      <c r="E47" s="144"/>
      <c r="F47" s="144"/>
      <c r="G47" s="144"/>
      <c r="H47" s="144"/>
      <c r="I47" s="144"/>
      <c r="J47" s="67"/>
    </row>
    <row r="48" spans="1:10" s="25" customFormat="1" ht="18.75">
      <c r="A48" s="39" t="s">
        <v>35</v>
      </c>
      <c r="B48" s="40"/>
      <c r="C48" s="21"/>
      <c r="D48" s="21"/>
      <c r="E48" s="21"/>
      <c r="F48" s="41"/>
      <c r="G48" s="21"/>
      <c r="H48" s="41"/>
      <c r="I48" s="21"/>
      <c r="J48" s="67"/>
    </row>
    <row r="49" spans="1:10" s="57" customFormat="1" ht="18.75">
      <c r="A49" s="142" t="s">
        <v>36</v>
      </c>
      <c r="B49" s="143" t="s">
        <v>17</v>
      </c>
      <c r="C49" s="124">
        <v>51.96</v>
      </c>
      <c r="D49" s="280">
        <v>54.1</v>
      </c>
      <c r="E49" s="124">
        <v>54.1</v>
      </c>
      <c r="F49" s="124">
        <v>54.1</v>
      </c>
      <c r="G49" s="128">
        <v>54.2</v>
      </c>
      <c r="H49" s="128">
        <v>54.3</v>
      </c>
      <c r="I49" s="128">
        <v>54.5</v>
      </c>
      <c r="J49" s="69" t="s">
        <v>226</v>
      </c>
    </row>
    <row r="50" spans="1:10" s="25" customFormat="1" ht="18.75">
      <c r="A50" s="142" t="s">
        <v>37</v>
      </c>
      <c r="B50" s="143" t="s">
        <v>19</v>
      </c>
      <c r="C50" s="144"/>
      <c r="D50" s="144"/>
      <c r="E50" s="144"/>
      <c r="F50" s="144"/>
      <c r="G50" s="144"/>
      <c r="H50" s="144"/>
      <c r="I50" s="144"/>
      <c r="J50" s="67" t="s">
        <v>227</v>
      </c>
    </row>
    <row r="51" spans="1:10" s="57" customFormat="1" ht="18.75">
      <c r="A51" s="223" t="s">
        <v>38</v>
      </c>
      <c r="B51" s="224"/>
      <c r="C51" s="136"/>
      <c r="D51" s="136"/>
      <c r="E51" s="136"/>
      <c r="F51" s="136"/>
      <c r="G51" s="136"/>
      <c r="H51" s="136"/>
      <c r="I51" s="136"/>
      <c r="J51" s="69"/>
    </row>
    <row r="52" spans="1:10" s="55" customFormat="1" ht="37.5">
      <c r="A52" s="142" t="s">
        <v>125</v>
      </c>
      <c r="B52" s="143" t="s">
        <v>39</v>
      </c>
      <c r="C52" s="225">
        <v>14</v>
      </c>
      <c r="D52" s="225">
        <v>14</v>
      </c>
      <c r="E52" s="225">
        <v>15</v>
      </c>
      <c r="F52" s="225">
        <v>15</v>
      </c>
      <c r="G52" s="225">
        <v>15</v>
      </c>
      <c r="H52" s="225">
        <v>16</v>
      </c>
      <c r="I52" s="225">
        <v>16</v>
      </c>
      <c r="J52" s="70" t="s">
        <v>220</v>
      </c>
    </row>
    <row r="53" spans="1:10" s="55" customFormat="1" ht="18.75">
      <c r="A53" s="142" t="s">
        <v>113</v>
      </c>
      <c r="B53" s="56"/>
      <c r="C53" s="58"/>
      <c r="D53" s="58"/>
      <c r="E53" s="58"/>
      <c r="F53" s="58"/>
      <c r="G53" s="58"/>
      <c r="H53" s="58"/>
      <c r="I53" s="58"/>
      <c r="J53" s="70"/>
    </row>
    <row r="54" spans="1:10" s="55" customFormat="1" ht="18.75">
      <c r="A54" s="142" t="s">
        <v>69</v>
      </c>
      <c r="B54" s="143" t="s">
        <v>39</v>
      </c>
      <c r="C54" s="145">
        <v>4</v>
      </c>
      <c r="D54" s="145">
        <v>4</v>
      </c>
      <c r="E54" s="145">
        <v>4</v>
      </c>
      <c r="F54" s="145">
        <v>4</v>
      </c>
      <c r="G54" s="145">
        <v>4</v>
      </c>
      <c r="H54" s="145">
        <v>5</v>
      </c>
      <c r="I54" s="145">
        <v>5</v>
      </c>
      <c r="J54" s="70"/>
    </row>
    <row r="55" spans="1:10" s="55" customFormat="1" ht="18.75">
      <c r="A55" s="142" t="s">
        <v>109</v>
      </c>
      <c r="B55" s="143" t="s">
        <v>39</v>
      </c>
      <c r="C55" s="145" t="s">
        <v>92</v>
      </c>
      <c r="D55" s="145" t="s">
        <v>92</v>
      </c>
      <c r="E55" s="145" t="s">
        <v>92</v>
      </c>
      <c r="F55" s="145" t="s">
        <v>92</v>
      </c>
      <c r="G55" s="145" t="s">
        <v>92</v>
      </c>
      <c r="H55" s="145" t="s">
        <v>92</v>
      </c>
      <c r="I55" s="145" t="s">
        <v>92</v>
      </c>
      <c r="J55" s="70"/>
    </row>
    <row r="56" spans="1:10" s="55" customFormat="1" ht="18.75">
      <c r="A56" s="142" t="s">
        <v>77</v>
      </c>
      <c r="B56" s="143" t="s">
        <v>39</v>
      </c>
      <c r="C56" s="145" t="s">
        <v>92</v>
      </c>
      <c r="D56" s="145" t="s">
        <v>92</v>
      </c>
      <c r="E56" s="145" t="s">
        <v>92</v>
      </c>
      <c r="F56" s="145" t="s">
        <v>92</v>
      </c>
      <c r="G56" s="145" t="s">
        <v>92</v>
      </c>
      <c r="H56" s="145" t="s">
        <v>92</v>
      </c>
      <c r="I56" s="145" t="s">
        <v>92</v>
      </c>
      <c r="J56" s="70"/>
    </row>
    <row r="57" spans="1:10" s="55" customFormat="1" ht="18.75">
      <c r="A57" s="142" t="s">
        <v>78</v>
      </c>
      <c r="B57" s="143" t="s">
        <v>39</v>
      </c>
      <c r="C57" s="145" t="s">
        <v>92</v>
      </c>
      <c r="D57" s="145" t="s">
        <v>92</v>
      </c>
      <c r="E57" s="145" t="s">
        <v>92</v>
      </c>
      <c r="F57" s="145" t="s">
        <v>92</v>
      </c>
      <c r="G57" s="145" t="s">
        <v>92</v>
      </c>
      <c r="H57" s="145" t="s">
        <v>92</v>
      </c>
      <c r="I57" s="145" t="s">
        <v>92</v>
      </c>
      <c r="J57" s="70"/>
    </row>
    <row r="58" spans="1:10" s="55" customFormat="1" ht="20.25" customHeight="1">
      <c r="A58" s="142" t="s">
        <v>79</v>
      </c>
      <c r="B58" s="143" t="s">
        <v>39</v>
      </c>
      <c r="C58" s="145">
        <v>1</v>
      </c>
      <c r="D58" s="145">
        <v>1</v>
      </c>
      <c r="E58" s="145">
        <v>1</v>
      </c>
      <c r="F58" s="145">
        <v>1</v>
      </c>
      <c r="G58" s="145">
        <v>1</v>
      </c>
      <c r="H58" s="145">
        <v>1</v>
      </c>
      <c r="I58" s="145">
        <v>1</v>
      </c>
      <c r="J58" s="70"/>
    </row>
    <row r="59" spans="1:10" s="55" customFormat="1" ht="18.75">
      <c r="A59" s="142" t="s">
        <v>26</v>
      </c>
      <c r="B59" s="143" t="s">
        <v>39</v>
      </c>
      <c r="C59" s="145" t="s">
        <v>92</v>
      </c>
      <c r="D59" s="145" t="s">
        <v>92</v>
      </c>
      <c r="E59" s="145" t="s">
        <v>92</v>
      </c>
      <c r="F59" s="145" t="s">
        <v>92</v>
      </c>
      <c r="G59" s="145" t="s">
        <v>92</v>
      </c>
      <c r="H59" s="145" t="s">
        <v>92</v>
      </c>
      <c r="I59" s="145" t="s">
        <v>92</v>
      </c>
      <c r="J59" s="70"/>
    </row>
    <row r="60" spans="1:10" s="55" customFormat="1" ht="18.75">
      <c r="A60" s="142" t="s">
        <v>35</v>
      </c>
      <c r="B60" s="143" t="s">
        <v>39</v>
      </c>
      <c r="C60" s="145">
        <v>11</v>
      </c>
      <c r="D60" s="145">
        <v>11</v>
      </c>
      <c r="E60" s="145">
        <v>11</v>
      </c>
      <c r="F60" s="145">
        <v>11</v>
      </c>
      <c r="G60" s="145">
        <v>11</v>
      </c>
      <c r="H60" s="145">
        <v>11</v>
      </c>
      <c r="I60" s="145">
        <v>11</v>
      </c>
      <c r="J60" s="70"/>
    </row>
    <row r="61" spans="1:10" s="55" customFormat="1" ht="18.75">
      <c r="A61" s="142" t="s">
        <v>80</v>
      </c>
      <c r="B61" s="143" t="s">
        <v>39</v>
      </c>
      <c r="C61" s="145" t="s">
        <v>92</v>
      </c>
      <c r="D61" s="145" t="s">
        <v>92</v>
      </c>
      <c r="E61" s="145" t="s">
        <v>92</v>
      </c>
      <c r="F61" s="145" t="s">
        <v>92</v>
      </c>
      <c r="G61" s="145" t="s">
        <v>92</v>
      </c>
      <c r="H61" s="145" t="s">
        <v>92</v>
      </c>
      <c r="I61" s="145" t="s">
        <v>92</v>
      </c>
      <c r="J61" s="70"/>
    </row>
    <row r="62" spans="1:10" s="55" customFormat="1" ht="18.75">
      <c r="A62" s="142" t="s">
        <v>85</v>
      </c>
      <c r="B62" s="143" t="s">
        <v>39</v>
      </c>
      <c r="C62" s="145"/>
      <c r="D62" s="145"/>
      <c r="E62" s="145"/>
      <c r="F62" s="145"/>
      <c r="G62" s="145"/>
      <c r="H62" s="145"/>
      <c r="I62" s="145"/>
      <c r="J62" s="70"/>
    </row>
    <row r="63" spans="1:10" s="25" customFormat="1" ht="37.5">
      <c r="A63" s="142" t="s">
        <v>126</v>
      </c>
      <c r="B63" s="143" t="s">
        <v>19</v>
      </c>
      <c r="C63" s="140" t="e">
        <f>'Приложение 2'!#REF!</f>
        <v>#REF!</v>
      </c>
      <c r="D63" s="140"/>
      <c r="E63" s="140" t="e">
        <f>'Приложение 2'!#REF!</f>
        <v>#REF!</v>
      </c>
      <c r="F63" s="140" t="e">
        <f>'Приложение 2'!#REF!</f>
        <v>#REF!</v>
      </c>
      <c r="G63" s="140"/>
      <c r="H63" s="140" t="e">
        <f>'Приложение 2'!#REF!</f>
        <v>#REF!</v>
      </c>
      <c r="I63" s="140" t="e">
        <f>'Приложение 2'!#REF!</f>
        <v>#REF!</v>
      </c>
      <c r="J63" s="67"/>
    </row>
    <row r="64" spans="1:10" s="25" customFormat="1" ht="18.75">
      <c r="A64" s="212" t="s">
        <v>123</v>
      </c>
      <c r="B64" s="141" t="s">
        <v>39</v>
      </c>
      <c r="C64" s="253">
        <v>0</v>
      </c>
      <c r="D64" s="253">
        <v>1</v>
      </c>
      <c r="E64" s="253">
        <v>1</v>
      </c>
      <c r="F64" s="253">
        <v>1</v>
      </c>
      <c r="G64" s="253">
        <v>1</v>
      </c>
      <c r="H64" s="253">
        <v>1</v>
      </c>
      <c r="I64" s="253">
        <v>1</v>
      </c>
      <c r="J64" s="67"/>
    </row>
    <row r="65" spans="1:10" s="25" customFormat="1" ht="37.5">
      <c r="A65" s="142" t="s">
        <v>178</v>
      </c>
      <c r="B65" s="143" t="s">
        <v>19</v>
      </c>
      <c r="C65" s="144" t="s">
        <v>92</v>
      </c>
      <c r="D65" s="144" t="s">
        <v>92</v>
      </c>
      <c r="E65" s="144" t="s">
        <v>92</v>
      </c>
      <c r="F65" s="144" t="s">
        <v>92</v>
      </c>
      <c r="G65" s="144" t="s">
        <v>92</v>
      </c>
      <c r="H65" s="144" t="s">
        <v>92</v>
      </c>
      <c r="I65" s="144" t="s">
        <v>92</v>
      </c>
      <c r="J65" s="67"/>
    </row>
    <row r="66" spans="1:10" s="25" customFormat="1" ht="18.75">
      <c r="A66" s="142" t="s">
        <v>110</v>
      </c>
      <c r="B66" s="143" t="s">
        <v>39</v>
      </c>
      <c r="C66" s="144">
        <v>11</v>
      </c>
      <c r="D66" s="144">
        <v>11</v>
      </c>
      <c r="E66" s="144">
        <v>11</v>
      </c>
      <c r="F66" s="144">
        <v>11</v>
      </c>
      <c r="G66" s="144">
        <v>11</v>
      </c>
      <c r="H66" s="144">
        <v>11</v>
      </c>
      <c r="I66" s="144">
        <v>11</v>
      </c>
      <c r="J66" s="67"/>
    </row>
    <row r="67" spans="1:10" s="25" customFormat="1" ht="39">
      <c r="A67" s="137" t="s">
        <v>6</v>
      </c>
      <c r="B67" s="149" t="s">
        <v>17</v>
      </c>
      <c r="C67" s="226"/>
      <c r="D67" s="281"/>
      <c r="E67" s="226"/>
      <c r="F67" s="226"/>
      <c r="G67" s="226"/>
      <c r="H67" s="226"/>
      <c r="I67" s="226"/>
      <c r="J67" s="67"/>
    </row>
    <row r="68" spans="1:9" ht="18.75">
      <c r="A68" s="313" t="s">
        <v>146</v>
      </c>
      <c r="B68" s="314"/>
      <c r="C68" s="314"/>
      <c r="D68" s="314"/>
      <c r="E68" s="314"/>
      <c r="F68" s="314"/>
      <c r="G68" s="314"/>
      <c r="H68" s="314"/>
      <c r="I68" s="315"/>
    </row>
    <row r="69" spans="1:10" s="25" customFormat="1" ht="19.5">
      <c r="A69" s="150" t="s">
        <v>147</v>
      </c>
      <c r="B69" s="151" t="s">
        <v>41</v>
      </c>
      <c r="C69" s="277">
        <v>1411</v>
      </c>
      <c r="D69" s="277">
        <v>1385</v>
      </c>
      <c r="E69" s="277">
        <v>1366</v>
      </c>
      <c r="F69" s="278">
        <v>1366</v>
      </c>
      <c r="G69" s="277">
        <v>1366</v>
      </c>
      <c r="H69" s="278">
        <v>1366</v>
      </c>
      <c r="I69" s="277">
        <v>1366</v>
      </c>
      <c r="J69" s="67"/>
    </row>
    <row r="70" spans="1:10" s="25" customFormat="1" ht="39">
      <c r="A70" s="150" t="s">
        <v>128</v>
      </c>
      <c r="B70" s="151" t="s">
        <v>41</v>
      </c>
      <c r="C70" s="152"/>
      <c r="D70" s="152"/>
      <c r="E70" s="152"/>
      <c r="F70" s="152"/>
      <c r="G70" s="152"/>
      <c r="H70" s="152"/>
      <c r="I70" s="152"/>
      <c r="J70" s="67"/>
    </row>
    <row r="71" spans="1:10" s="25" customFormat="1" ht="19.5">
      <c r="A71" s="147" t="s">
        <v>42</v>
      </c>
      <c r="B71" s="148"/>
      <c r="C71" s="153"/>
      <c r="D71" s="153"/>
      <c r="E71" s="153"/>
      <c r="F71" s="154"/>
      <c r="G71" s="153"/>
      <c r="H71" s="154"/>
      <c r="I71" s="153"/>
      <c r="J71" s="67"/>
    </row>
    <row r="72" spans="1:10" s="25" customFormat="1" ht="18.75">
      <c r="A72" s="155" t="s">
        <v>69</v>
      </c>
      <c r="B72" s="126" t="s">
        <v>41</v>
      </c>
      <c r="C72" s="227">
        <v>0.005</v>
      </c>
      <c r="D72" s="227">
        <v>0.005</v>
      </c>
      <c r="E72" s="227">
        <v>0.005</v>
      </c>
      <c r="F72" s="227">
        <v>0.005</v>
      </c>
      <c r="G72" s="156">
        <v>0.008</v>
      </c>
      <c r="H72" s="156">
        <v>0.008</v>
      </c>
      <c r="I72" s="156">
        <v>0.008</v>
      </c>
      <c r="J72" s="67"/>
    </row>
    <row r="73" spans="1:10" s="25" customFormat="1" ht="18.75">
      <c r="A73" s="123" t="s">
        <v>90</v>
      </c>
      <c r="B73" s="126" t="s">
        <v>41</v>
      </c>
      <c r="C73" s="227" t="s">
        <v>92</v>
      </c>
      <c r="D73" s="227" t="s">
        <v>92</v>
      </c>
      <c r="E73" s="227" t="s">
        <v>92</v>
      </c>
      <c r="F73" s="227" t="s">
        <v>92</v>
      </c>
      <c r="G73" s="156" t="s">
        <v>92</v>
      </c>
      <c r="H73" s="227" t="s">
        <v>92</v>
      </c>
      <c r="I73" s="227" t="s">
        <v>92</v>
      </c>
      <c r="J73" s="67"/>
    </row>
    <row r="74" spans="1:10" s="25" customFormat="1" ht="18.75">
      <c r="A74" s="157" t="s">
        <v>77</v>
      </c>
      <c r="B74" s="126" t="s">
        <v>41</v>
      </c>
      <c r="C74" s="227" t="s">
        <v>92</v>
      </c>
      <c r="D74" s="227" t="s">
        <v>92</v>
      </c>
      <c r="E74" s="227" t="s">
        <v>92</v>
      </c>
      <c r="F74" s="227" t="s">
        <v>92</v>
      </c>
      <c r="G74" s="156" t="s">
        <v>92</v>
      </c>
      <c r="H74" s="227" t="s">
        <v>92</v>
      </c>
      <c r="I74" s="227" t="s">
        <v>92</v>
      </c>
      <c r="J74" s="67"/>
    </row>
    <row r="75" spans="1:10" s="25" customFormat="1" ht="18.75">
      <c r="A75" s="157" t="s">
        <v>78</v>
      </c>
      <c r="B75" s="126" t="s">
        <v>41</v>
      </c>
      <c r="C75" s="227" t="s">
        <v>92</v>
      </c>
      <c r="D75" s="156" t="s">
        <v>92</v>
      </c>
      <c r="E75" s="156" t="s">
        <v>92</v>
      </c>
      <c r="F75" s="156" t="s">
        <v>92</v>
      </c>
      <c r="G75" s="156" t="s">
        <v>92</v>
      </c>
      <c r="H75" s="156" t="s">
        <v>92</v>
      </c>
      <c r="I75" s="156" t="s">
        <v>92</v>
      </c>
      <c r="J75" s="67"/>
    </row>
    <row r="76" spans="1:10" s="25" customFormat="1" ht="18.75">
      <c r="A76" s="157" t="s">
        <v>79</v>
      </c>
      <c r="B76" s="126" t="s">
        <v>41</v>
      </c>
      <c r="C76" s="227" t="s">
        <v>92</v>
      </c>
      <c r="D76" s="227" t="s">
        <v>92</v>
      </c>
      <c r="E76" s="227" t="s">
        <v>92</v>
      </c>
      <c r="F76" s="227" t="s">
        <v>92</v>
      </c>
      <c r="G76" s="156" t="s">
        <v>92</v>
      </c>
      <c r="H76" s="227" t="s">
        <v>92</v>
      </c>
      <c r="I76" s="227" t="s">
        <v>92</v>
      </c>
      <c r="J76" s="67"/>
    </row>
    <row r="77" spans="1:10" s="25" customFormat="1" ht="18.75">
      <c r="A77" s="157" t="s">
        <v>26</v>
      </c>
      <c r="B77" s="126" t="s">
        <v>41</v>
      </c>
      <c r="C77" s="227" t="s">
        <v>92</v>
      </c>
      <c r="D77" s="227" t="s">
        <v>92</v>
      </c>
      <c r="E77" s="227" t="s">
        <v>92</v>
      </c>
      <c r="F77" s="227" t="s">
        <v>92</v>
      </c>
      <c r="G77" s="156" t="s">
        <v>92</v>
      </c>
      <c r="H77" s="227" t="s">
        <v>92</v>
      </c>
      <c r="I77" s="227" t="s">
        <v>92</v>
      </c>
      <c r="J77" s="67"/>
    </row>
    <row r="78" spans="1:10" s="25" customFormat="1" ht="56.25">
      <c r="A78" s="123" t="s">
        <v>2</v>
      </c>
      <c r="B78" s="126" t="s">
        <v>41</v>
      </c>
      <c r="C78" s="227">
        <v>0.033</v>
      </c>
      <c r="D78" s="227">
        <v>0.033</v>
      </c>
      <c r="E78" s="227">
        <v>0.033</v>
      </c>
      <c r="F78" s="227">
        <v>0.033</v>
      </c>
      <c r="G78" s="227">
        <v>0.033</v>
      </c>
      <c r="H78" s="227">
        <v>0.033</v>
      </c>
      <c r="I78" s="227">
        <v>0.033</v>
      </c>
      <c r="J78" s="67"/>
    </row>
    <row r="79" spans="1:10" s="25" customFormat="1" ht="18.75">
      <c r="A79" s="157" t="s">
        <v>80</v>
      </c>
      <c r="B79" s="126" t="s">
        <v>41</v>
      </c>
      <c r="C79" s="227">
        <v>0.004</v>
      </c>
      <c r="D79" s="227">
        <v>0.004</v>
      </c>
      <c r="E79" s="227">
        <v>0.004</v>
      </c>
      <c r="F79" s="227">
        <v>0.004</v>
      </c>
      <c r="G79" s="227">
        <v>0.004</v>
      </c>
      <c r="H79" s="227">
        <v>0.004</v>
      </c>
      <c r="I79" s="227">
        <v>0.004</v>
      </c>
      <c r="J79" s="67"/>
    </row>
    <row r="80" spans="1:10" s="25" customFormat="1" ht="37.5">
      <c r="A80" s="123" t="s">
        <v>76</v>
      </c>
      <c r="B80" s="126" t="s">
        <v>41</v>
      </c>
      <c r="C80" s="156">
        <v>0.008</v>
      </c>
      <c r="D80" s="156">
        <v>0.008</v>
      </c>
      <c r="E80" s="156">
        <v>0.008</v>
      </c>
      <c r="F80" s="156">
        <v>0.008</v>
      </c>
      <c r="G80" s="156">
        <v>0.008</v>
      </c>
      <c r="H80" s="156">
        <v>0.008</v>
      </c>
      <c r="I80" s="156">
        <v>0.008</v>
      </c>
      <c r="J80" s="67"/>
    </row>
    <row r="81" spans="1:10" s="25" customFormat="1" ht="18.75">
      <c r="A81" s="157" t="s">
        <v>81</v>
      </c>
      <c r="B81" s="126" t="s">
        <v>41</v>
      </c>
      <c r="C81" s="156">
        <v>0.058</v>
      </c>
      <c r="D81" s="156">
        <v>0.058</v>
      </c>
      <c r="E81" s="156">
        <v>0.058</v>
      </c>
      <c r="F81" s="156">
        <v>0.058</v>
      </c>
      <c r="G81" s="156">
        <v>0.058</v>
      </c>
      <c r="H81" s="156">
        <v>0.058</v>
      </c>
      <c r="I81" s="156">
        <v>0.058</v>
      </c>
      <c r="J81" s="67"/>
    </row>
    <row r="82" spans="1:10" s="25" customFormat="1" ht="18.75">
      <c r="A82" s="157" t="s">
        <v>82</v>
      </c>
      <c r="B82" s="126" t="s">
        <v>41</v>
      </c>
      <c r="C82" s="156">
        <v>0.04</v>
      </c>
      <c r="D82" s="156">
        <v>0.04</v>
      </c>
      <c r="E82" s="156">
        <v>0.04</v>
      </c>
      <c r="F82" s="156">
        <v>0.04</v>
      </c>
      <c r="G82" s="156">
        <v>0.04</v>
      </c>
      <c r="H82" s="156">
        <v>0.04</v>
      </c>
      <c r="I82" s="156">
        <v>0.04</v>
      </c>
      <c r="J82" s="67"/>
    </row>
    <row r="83" spans="1:10" s="25" customFormat="1" ht="37.5">
      <c r="A83" s="155" t="s">
        <v>83</v>
      </c>
      <c r="B83" s="126" t="s">
        <v>41</v>
      </c>
      <c r="C83" s="156">
        <v>0.003</v>
      </c>
      <c r="D83" s="156">
        <v>0.003</v>
      </c>
      <c r="E83" s="156">
        <v>0.003</v>
      </c>
      <c r="F83" s="156">
        <v>0.003</v>
      </c>
      <c r="G83" s="156">
        <v>0.003</v>
      </c>
      <c r="H83" s="156">
        <v>0.003</v>
      </c>
      <c r="I83" s="156">
        <v>0.003</v>
      </c>
      <c r="J83" s="67"/>
    </row>
    <row r="84" spans="1:10" s="25" customFormat="1" ht="18.75">
      <c r="A84" s="157" t="s">
        <v>85</v>
      </c>
      <c r="B84" s="126" t="s">
        <v>41</v>
      </c>
      <c r="C84" s="227">
        <v>0.065</v>
      </c>
      <c r="D84" s="227">
        <v>0.065</v>
      </c>
      <c r="E84" s="227">
        <v>0.065</v>
      </c>
      <c r="F84" s="227">
        <v>0.065</v>
      </c>
      <c r="G84" s="227">
        <v>0.065</v>
      </c>
      <c r="H84" s="227">
        <v>0.065</v>
      </c>
      <c r="I84" s="227">
        <v>0.065</v>
      </c>
      <c r="J84" s="67"/>
    </row>
    <row r="85" spans="1:10" s="25" customFormat="1" ht="54.75" customHeight="1">
      <c r="A85" s="158" t="s">
        <v>95</v>
      </c>
      <c r="B85" s="143" t="s">
        <v>41</v>
      </c>
      <c r="C85" s="222">
        <v>0.077</v>
      </c>
      <c r="D85" s="222">
        <v>0.077</v>
      </c>
      <c r="E85" s="222">
        <v>0.077</v>
      </c>
      <c r="F85" s="222">
        <v>0.077</v>
      </c>
      <c r="G85" s="222">
        <v>0.077</v>
      </c>
      <c r="H85" s="222">
        <v>0.077</v>
      </c>
      <c r="I85" s="222">
        <v>0.077</v>
      </c>
      <c r="J85" s="67"/>
    </row>
    <row r="86" spans="1:10" s="25" customFormat="1" ht="18.75">
      <c r="A86" s="163" t="s">
        <v>84</v>
      </c>
      <c r="B86" s="56"/>
      <c r="C86" s="59"/>
      <c r="D86" s="59"/>
      <c r="E86" s="59"/>
      <c r="F86" s="59"/>
      <c r="G86" s="59"/>
      <c r="H86" s="59"/>
      <c r="I86" s="59"/>
      <c r="J86" s="67"/>
    </row>
    <row r="87" spans="1:10" s="25" customFormat="1" ht="18.75">
      <c r="A87" s="159" t="s">
        <v>81</v>
      </c>
      <c r="B87" s="126" t="s">
        <v>41</v>
      </c>
      <c r="C87" s="156">
        <v>0.058</v>
      </c>
      <c r="D87" s="156">
        <v>0.058</v>
      </c>
      <c r="E87" s="156">
        <v>0.058</v>
      </c>
      <c r="F87" s="156">
        <v>0.058</v>
      </c>
      <c r="G87" s="156">
        <v>0.058</v>
      </c>
      <c r="H87" s="156">
        <v>0.058</v>
      </c>
      <c r="I87" s="156">
        <v>0.058</v>
      </c>
      <c r="J87" s="67"/>
    </row>
    <row r="88" spans="1:10" s="25" customFormat="1" ht="18.75">
      <c r="A88" s="159" t="s">
        <v>86</v>
      </c>
      <c r="B88" s="126" t="s">
        <v>41</v>
      </c>
      <c r="C88" s="156">
        <v>0.011</v>
      </c>
      <c r="D88" s="156">
        <v>0.011</v>
      </c>
      <c r="E88" s="156">
        <v>0.011</v>
      </c>
      <c r="F88" s="156">
        <v>0.011</v>
      </c>
      <c r="G88" s="156">
        <v>0.011</v>
      </c>
      <c r="H88" s="156">
        <v>0.011</v>
      </c>
      <c r="I88" s="156">
        <v>0.011</v>
      </c>
      <c r="J88" s="67"/>
    </row>
    <row r="89" spans="1:10" s="25" customFormat="1" ht="18.75">
      <c r="A89" s="159" t="s">
        <v>87</v>
      </c>
      <c r="B89" s="126" t="s">
        <v>41</v>
      </c>
      <c r="C89" s="231" t="s">
        <v>92</v>
      </c>
      <c r="D89" s="231" t="s">
        <v>92</v>
      </c>
      <c r="E89" s="231" t="s">
        <v>92</v>
      </c>
      <c r="F89" s="231" t="s">
        <v>92</v>
      </c>
      <c r="G89" s="231" t="s">
        <v>92</v>
      </c>
      <c r="H89" s="231" t="s">
        <v>92</v>
      </c>
      <c r="I89" s="231" t="s">
        <v>92</v>
      </c>
      <c r="J89" s="67"/>
    </row>
    <row r="90" spans="1:10" s="25" customFormat="1" ht="18.75">
      <c r="A90" s="159" t="s">
        <v>88</v>
      </c>
      <c r="B90" s="126" t="s">
        <v>41</v>
      </c>
      <c r="C90" s="231" t="s">
        <v>92</v>
      </c>
      <c r="D90" s="231" t="s">
        <v>92</v>
      </c>
      <c r="E90" s="231" t="s">
        <v>92</v>
      </c>
      <c r="F90" s="231" t="s">
        <v>92</v>
      </c>
      <c r="G90" s="231" t="s">
        <v>92</v>
      </c>
      <c r="H90" s="231" t="s">
        <v>92</v>
      </c>
      <c r="I90" s="231" t="s">
        <v>92</v>
      </c>
      <c r="J90" s="67"/>
    </row>
    <row r="91" spans="1:10" s="25" customFormat="1" ht="18.75">
      <c r="A91" s="159" t="s">
        <v>89</v>
      </c>
      <c r="B91" s="126" t="s">
        <v>40</v>
      </c>
      <c r="C91" s="156">
        <v>0.008</v>
      </c>
      <c r="D91" s="156">
        <v>0.008</v>
      </c>
      <c r="E91" s="156">
        <v>0.008</v>
      </c>
      <c r="F91" s="156">
        <v>0.008</v>
      </c>
      <c r="G91" s="156">
        <v>0.008</v>
      </c>
      <c r="H91" s="156">
        <v>0.008</v>
      </c>
      <c r="I91" s="156">
        <v>0.008</v>
      </c>
      <c r="J91" s="67" t="s">
        <v>291</v>
      </c>
    </row>
    <row r="92" spans="1:10" s="6" customFormat="1" ht="56.25">
      <c r="A92" s="160" t="s">
        <v>127</v>
      </c>
      <c r="B92" s="141" t="s">
        <v>41</v>
      </c>
      <c r="C92" s="284">
        <v>0.03</v>
      </c>
      <c r="D92" s="284">
        <v>82</v>
      </c>
      <c r="E92" s="284">
        <v>82</v>
      </c>
      <c r="F92" s="284">
        <v>82</v>
      </c>
      <c r="G92" s="284">
        <v>82</v>
      </c>
      <c r="H92" s="284">
        <v>82</v>
      </c>
      <c r="I92" s="284">
        <v>82</v>
      </c>
      <c r="J92" s="66"/>
    </row>
    <row r="93" spans="1:10" s="6" customFormat="1" ht="19.5">
      <c r="A93" s="147" t="s">
        <v>42</v>
      </c>
      <c r="B93" s="126"/>
      <c r="C93" s="61"/>
      <c r="D93" s="61"/>
      <c r="E93" s="61"/>
      <c r="F93" s="61"/>
      <c r="G93" s="61"/>
      <c r="H93" s="61"/>
      <c r="I93" s="61"/>
      <c r="J93" s="66"/>
    </row>
    <row r="94" spans="1:10" s="25" customFormat="1" ht="18.75">
      <c r="A94" s="185" t="s">
        <v>69</v>
      </c>
      <c r="B94" s="126" t="s">
        <v>41</v>
      </c>
      <c r="C94" s="227">
        <v>0.005</v>
      </c>
      <c r="D94" s="227">
        <v>0.005</v>
      </c>
      <c r="E94" s="227">
        <v>0.005</v>
      </c>
      <c r="F94" s="227">
        <v>0.005</v>
      </c>
      <c r="G94" s="156">
        <v>0.008</v>
      </c>
      <c r="H94" s="156">
        <v>0.008</v>
      </c>
      <c r="I94" s="156">
        <v>0.008</v>
      </c>
      <c r="J94" s="67"/>
    </row>
    <row r="95" spans="1:10" s="25" customFormat="1" ht="18.75">
      <c r="A95" s="186" t="s">
        <v>90</v>
      </c>
      <c r="B95" s="126" t="s">
        <v>40</v>
      </c>
      <c r="C95" s="228"/>
      <c r="D95" s="228"/>
      <c r="E95" s="228"/>
      <c r="F95" s="228"/>
      <c r="G95" s="228"/>
      <c r="H95" s="228"/>
      <c r="I95" s="228"/>
      <c r="J95" s="67"/>
    </row>
    <row r="96" spans="1:10" s="25" customFormat="1" ht="18.75">
      <c r="A96" s="187" t="s">
        <v>77</v>
      </c>
      <c r="B96" s="126" t="s">
        <v>41</v>
      </c>
      <c r="C96" s="228"/>
      <c r="D96" s="228"/>
      <c r="E96" s="228"/>
      <c r="F96" s="228"/>
      <c r="G96" s="228"/>
      <c r="H96" s="228"/>
      <c r="I96" s="228"/>
      <c r="J96" s="67"/>
    </row>
    <row r="97" spans="1:10" s="25" customFormat="1" ht="18.75">
      <c r="A97" s="187" t="s">
        <v>78</v>
      </c>
      <c r="B97" s="126" t="s">
        <v>41</v>
      </c>
      <c r="C97" s="229"/>
      <c r="D97" s="229"/>
      <c r="E97" s="229"/>
      <c r="F97" s="229"/>
      <c r="G97" s="229"/>
      <c r="H97" s="229"/>
      <c r="I97" s="229"/>
      <c r="J97" s="67"/>
    </row>
    <row r="98" spans="1:10" s="25" customFormat="1" ht="24" customHeight="1">
      <c r="A98" s="125" t="s">
        <v>79</v>
      </c>
      <c r="B98" s="126" t="s">
        <v>41</v>
      </c>
      <c r="C98" s="228"/>
      <c r="D98" s="228"/>
      <c r="E98" s="228"/>
      <c r="F98" s="228"/>
      <c r="G98" s="228"/>
      <c r="H98" s="228"/>
      <c r="I98" s="228"/>
      <c r="J98" s="67"/>
    </row>
    <row r="99" spans="1:10" s="25" customFormat="1" ht="18.75">
      <c r="A99" s="187" t="s">
        <v>26</v>
      </c>
      <c r="B99" s="126" t="s">
        <v>40</v>
      </c>
      <c r="C99" s="228"/>
      <c r="D99" s="228"/>
      <c r="E99" s="228"/>
      <c r="F99" s="228"/>
      <c r="G99" s="228"/>
      <c r="H99" s="228"/>
      <c r="I99" s="228"/>
      <c r="J99" s="67"/>
    </row>
    <row r="100" spans="1:10" s="25" customFormat="1" ht="18.75">
      <c r="A100" s="186" t="s">
        <v>35</v>
      </c>
      <c r="B100" s="126" t="s">
        <v>40</v>
      </c>
      <c r="C100" s="228">
        <v>0.025</v>
      </c>
      <c r="D100" s="228">
        <v>0.025</v>
      </c>
      <c r="E100" s="228">
        <v>0.025</v>
      </c>
      <c r="F100" s="228">
        <v>0.025</v>
      </c>
      <c r="G100" s="228">
        <v>0.025</v>
      </c>
      <c r="H100" s="228">
        <v>0.025</v>
      </c>
      <c r="I100" s="228">
        <v>0.025</v>
      </c>
      <c r="J100" s="67"/>
    </row>
    <row r="101" spans="1:10" s="25" customFormat="1" ht="18.75">
      <c r="A101" s="187" t="s">
        <v>80</v>
      </c>
      <c r="B101" s="126" t="s">
        <v>40</v>
      </c>
      <c r="C101" s="228"/>
      <c r="D101" s="229"/>
      <c r="E101" s="229"/>
      <c r="F101" s="229"/>
      <c r="G101" s="229"/>
      <c r="H101" s="229"/>
      <c r="I101" s="229"/>
      <c r="J101" s="67"/>
    </row>
    <row r="102" spans="1:10" s="25" customFormat="1" ht="18.75">
      <c r="A102" s="187" t="s">
        <v>85</v>
      </c>
      <c r="B102" s="126" t="s">
        <v>40</v>
      </c>
      <c r="C102" s="227"/>
      <c r="D102" s="227"/>
      <c r="E102" s="227"/>
      <c r="F102" s="227"/>
      <c r="G102" s="228"/>
      <c r="H102" s="229"/>
      <c r="I102" s="229"/>
      <c r="J102" s="67"/>
    </row>
    <row r="103" spans="1:11" s="25" customFormat="1" ht="39">
      <c r="A103" s="147" t="s">
        <v>43</v>
      </c>
      <c r="B103" s="148" t="s">
        <v>19</v>
      </c>
      <c r="C103" s="161">
        <v>1</v>
      </c>
      <c r="D103" s="161">
        <v>1.2</v>
      </c>
      <c r="E103" s="161">
        <v>1.2</v>
      </c>
      <c r="F103" s="161">
        <v>1.2</v>
      </c>
      <c r="G103" s="161">
        <v>1.2</v>
      </c>
      <c r="H103" s="161">
        <v>1.2</v>
      </c>
      <c r="I103" s="161">
        <v>1.2</v>
      </c>
      <c r="J103" s="67"/>
      <c r="K103" s="25" t="s">
        <v>317</v>
      </c>
    </row>
    <row r="104" spans="1:10" s="25" customFormat="1" ht="19.5">
      <c r="A104" s="147" t="s">
        <v>44</v>
      </c>
      <c r="B104" s="148" t="s">
        <v>20</v>
      </c>
      <c r="C104" s="162" t="e">
        <f aca="true" t="shared" si="0" ref="C104:I104">C136/C70/12*1000</f>
        <v>#VALUE!</v>
      </c>
      <c r="D104" s="162" t="e">
        <f t="shared" si="0"/>
        <v>#VALUE!</v>
      </c>
      <c r="E104" s="162" t="e">
        <f t="shared" si="0"/>
        <v>#VALUE!</v>
      </c>
      <c r="F104" s="162" t="e">
        <f t="shared" si="0"/>
        <v>#VALUE!</v>
      </c>
      <c r="G104" s="162" t="e">
        <f t="shared" si="0"/>
        <v>#VALUE!</v>
      </c>
      <c r="H104" s="162" t="e">
        <f t="shared" si="0"/>
        <v>#VALUE!</v>
      </c>
      <c r="I104" s="162" t="e">
        <f t="shared" si="0"/>
        <v>#VALUE!</v>
      </c>
      <c r="J104" s="67"/>
    </row>
    <row r="105" spans="1:10" s="25" customFormat="1" ht="58.5">
      <c r="A105" s="147" t="s">
        <v>131</v>
      </c>
      <c r="B105" s="148" t="s">
        <v>20</v>
      </c>
      <c r="C105" s="162" t="e">
        <f aca="true" t="shared" si="1" ref="C105:I105">C137/C70/12*1000</f>
        <v>#VALUE!</v>
      </c>
      <c r="D105" s="162" t="e">
        <f t="shared" si="1"/>
        <v>#VALUE!</v>
      </c>
      <c r="E105" s="162" t="e">
        <f t="shared" si="1"/>
        <v>#VALUE!</v>
      </c>
      <c r="F105" s="162" t="e">
        <f t="shared" si="1"/>
        <v>#VALUE!</v>
      </c>
      <c r="G105" s="162" t="e">
        <f t="shared" si="1"/>
        <v>#VALUE!</v>
      </c>
      <c r="H105" s="162" t="e">
        <f t="shared" si="1"/>
        <v>#VALUE!</v>
      </c>
      <c r="I105" s="162" t="e">
        <f t="shared" si="1"/>
        <v>#VALUE!</v>
      </c>
      <c r="J105" s="67"/>
    </row>
    <row r="106" spans="1:10" s="6" customFormat="1" ht="19.5">
      <c r="A106" s="147" t="s">
        <v>42</v>
      </c>
      <c r="B106" s="126"/>
      <c r="C106" s="136"/>
      <c r="D106" s="136"/>
      <c r="E106" s="136"/>
      <c r="F106" s="230"/>
      <c r="G106" s="136"/>
      <c r="H106" s="230"/>
      <c r="I106" s="136"/>
      <c r="J106" s="66"/>
    </row>
    <row r="107" spans="1:10" s="6" customFormat="1" ht="18.75">
      <c r="A107" s="155" t="s">
        <v>69</v>
      </c>
      <c r="B107" s="126" t="s">
        <v>20</v>
      </c>
      <c r="C107" s="206">
        <v>10833</v>
      </c>
      <c r="D107" s="206">
        <v>11500</v>
      </c>
      <c r="E107" s="206">
        <v>12580</v>
      </c>
      <c r="F107" s="206">
        <v>13360</v>
      </c>
      <c r="G107" s="231">
        <v>13382</v>
      </c>
      <c r="H107" s="207">
        <v>14108</v>
      </c>
      <c r="I107" s="207">
        <v>14814</v>
      </c>
      <c r="J107" s="66"/>
    </row>
    <row r="108" spans="1:10" s="6" customFormat="1" ht="18.75">
      <c r="A108" s="123" t="s">
        <v>90</v>
      </c>
      <c r="B108" s="126" t="s">
        <v>20</v>
      </c>
      <c r="C108" s="208"/>
      <c r="D108" s="208"/>
      <c r="E108" s="208"/>
      <c r="F108" s="208"/>
      <c r="G108" s="208"/>
      <c r="H108" s="231"/>
      <c r="I108" s="231"/>
      <c r="J108" s="66"/>
    </row>
    <row r="109" spans="1:10" s="6" customFormat="1" ht="18.75">
      <c r="A109" s="157" t="s">
        <v>77</v>
      </c>
      <c r="B109" s="126" t="s">
        <v>20</v>
      </c>
      <c r="C109" s="208"/>
      <c r="D109" s="208"/>
      <c r="E109" s="208"/>
      <c r="F109" s="208"/>
      <c r="G109" s="208"/>
      <c r="H109" s="231"/>
      <c r="I109" s="231"/>
      <c r="J109" s="66"/>
    </row>
    <row r="110" spans="1:10" s="6" customFormat="1" ht="18.75">
      <c r="A110" s="157" t="s">
        <v>78</v>
      </c>
      <c r="B110" s="126" t="s">
        <v>20</v>
      </c>
      <c r="C110" s="208"/>
      <c r="D110" s="208"/>
      <c r="E110" s="208"/>
      <c r="F110" s="208"/>
      <c r="G110" s="208"/>
      <c r="H110" s="231"/>
      <c r="I110" s="231"/>
      <c r="J110" s="66"/>
    </row>
    <row r="111" spans="1:10" s="6" customFormat="1" ht="18.75">
      <c r="A111" s="157" t="s">
        <v>79</v>
      </c>
      <c r="B111" s="126" t="s">
        <v>20</v>
      </c>
      <c r="C111" s="208"/>
      <c r="D111" s="208"/>
      <c r="E111" s="208"/>
      <c r="F111" s="208"/>
      <c r="G111" s="124"/>
      <c r="H111" s="231"/>
      <c r="I111" s="231"/>
      <c r="J111" s="66"/>
    </row>
    <row r="112" spans="1:10" s="6" customFormat="1" ht="18.75">
      <c r="A112" s="157" t="s">
        <v>26</v>
      </c>
      <c r="B112" s="126" t="s">
        <v>20</v>
      </c>
      <c r="C112" s="208"/>
      <c r="D112" s="208"/>
      <c r="E112" s="208"/>
      <c r="F112" s="124"/>
      <c r="G112" s="124"/>
      <c r="H112" s="136"/>
      <c r="I112" s="136"/>
      <c r="J112" s="66"/>
    </row>
    <row r="113" spans="1:10" s="6" customFormat="1" ht="56.25">
      <c r="A113" s="186" t="s">
        <v>2</v>
      </c>
      <c r="B113" s="126" t="s">
        <v>20</v>
      </c>
      <c r="C113" s="208">
        <v>12004</v>
      </c>
      <c r="D113" s="208">
        <v>17067</v>
      </c>
      <c r="E113" s="208">
        <v>17596</v>
      </c>
      <c r="F113" s="208">
        <v>18299</v>
      </c>
      <c r="G113" s="208">
        <v>18299</v>
      </c>
      <c r="H113" s="231">
        <v>18903</v>
      </c>
      <c r="I113" s="231">
        <v>19659</v>
      </c>
      <c r="J113" s="66"/>
    </row>
    <row r="114" spans="1:10" s="6" customFormat="1" ht="18.75">
      <c r="A114" s="157" t="s">
        <v>80</v>
      </c>
      <c r="B114" s="126" t="s">
        <v>20</v>
      </c>
      <c r="C114" s="208" t="s">
        <v>92</v>
      </c>
      <c r="D114" s="208" t="s">
        <v>92</v>
      </c>
      <c r="E114" s="208" t="s">
        <v>92</v>
      </c>
      <c r="F114" s="208" t="s">
        <v>92</v>
      </c>
      <c r="G114" s="208" t="s">
        <v>92</v>
      </c>
      <c r="H114" s="231" t="s">
        <v>92</v>
      </c>
      <c r="I114" s="231" t="s">
        <v>92</v>
      </c>
      <c r="J114" s="66"/>
    </row>
    <row r="115" spans="1:15" s="60" customFormat="1" ht="37.5">
      <c r="A115" s="123" t="s">
        <v>76</v>
      </c>
      <c r="B115" s="126" t="s">
        <v>20</v>
      </c>
      <c r="C115" s="136">
        <v>23750</v>
      </c>
      <c r="D115" s="136">
        <v>24583</v>
      </c>
      <c r="E115" s="136">
        <v>29375</v>
      </c>
      <c r="F115" s="136">
        <v>30208</v>
      </c>
      <c r="G115" s="136">
        <v>30208</v>
      </c>
      <c r="H115" s="136">
        <v>30208</v>
      </c>
      <c r="I115" s="136">
        <v>30208</v>
      </c>
      <c r="J115" s="74" t="s">
        <v>291</v>
      </c>
      <c r="K115" s="74"/>
      <c r="L115" s="74"/>
      <c r="M115" s="74"/>
      <c r="N115" s="74"/>
      <c r="O115" s="74"/>
    </row>
    <row r="116" spans="1:15" s="6" customFormat="1" ht="18.75">
      <c r="A116" s="157" t="s">
        <v>81</v>
      </c>
      <c r="B116" s="126" t="s">
        <v>20</v>
      </c>
      <c r="C116" s="136">
        <v>23127.3</v>
      </c>
      <c r="D116" s="136">
        <v>25034</v>
      </c>
      <c r="E116" s="136">
        <v>30328</v>
      </c>
      <c r="F116" s="136">
        <v>30328</v>
      </c>
      <c r="G116" s="136">
        <v>30328</v>
      </c>
      <c r="H116" s="136">
        <v>31000</v>
      </c>
      <c r="I116" s="136">
        <v>32000</v>
      </c>
      <c r="J116" s="74" t="s">
        <v>291</v>
      </c>
      <c r="K116" s="74"/>
      <c r="L116" s="74"/>
      <c r="M116" s="74"/>
      <c r="N116" s="74"/>
      <c r="O116" s="74"/>
    </row>
    <row r="117" spans="1:15" s="25" customFormat="1" ht="37.5">
      <c r="A117" s="155" t="s">
        <v>83</v>
      </c>
      <c r="B117" s="126" t="s">
        <v>20</v>
      </c>
      <c r="C117" s="124"/>
      <c r="D117" s="124"/>
      <c r="E117" s="124"/>
      <c r="F117" s="136"/>
      <c r="G117" s="136"/>
      <c r="H117" s="136"/>
      <c r="I117" s="136"/>
      <c r="J117" s="318" t="s">
        <v>292</v>
      </c>
      <c r="K117" s="319"/>
      <c r="L117" s="319"/>
      <c r="M117" s="319"/>
      <c r="N117" s="319"/>
      <c r="O117" s="319"/>
    </row>
    <row r="118" spans="1:15" s="6" customFormat="1" ht="18.75">
      <c r="A118" s="155" t="s">
        <v>85</v>
      </c>
      <c r="B118" s="126" t="s">
        <v>20</v>
      </c>
      <c r="C118" s="124"/>
      <c r="D118" s="124"/>
      <c r="E118" s="124"/>
      <c r="F118" s="124"/>
      <c r="G118" s="124"/>
      <c r="H118" s="124"/>
      <c r="I118" s="124"/>
      <c r="J118" s="74"/>
      <c r="K118" s="74"/>
      <c r="L118" s="74"/>
      <c r="M118" s="74"/>
      <c r="N118" s="74"/>
      <c r="O118" s="74"/>
    </row>
    <row r="119" spans="1:15" s="62" customFormat="1" ht="60" customHeight="1">
      <c r="A119" s="160" t="s">
        <v>133</v>
      </c>
      <c r="B119" s="141" t="s">
        <v>20</v>
      </c>
      <c r="C119" s="146">
        <v>20195</v>
      </c>
      <c r="D119" s="146">
        <v>25031</v>
      </c>
      <c r="E119" s="146">
        <v>30851</v>
      </c>
      <c r="F119" s="146">
        <v>30851</v>
      </c>
      <c r="G119" s="146">
        <v>30851</v>
      </c>
      <c r="H119" s="146">
        <v>22403</v>
      </c>
      <c r="I119" s="146">
        <v>23377</v>
      </c>
      <c r="J119" s="76" t="s">
        <v>291</v>
      </c>
      <c r="K119" s="76"/>
      <c r="L119" s="76"/>
      <c r="M119" s="76"/>
      <c r="N119" s="76"/>
      <c r="O119" s="76"/>
    </row>
    <row r="120" spans="1:15" s="25" customFormat="1" ht="18.75">
      <c r="A120" s="163" t="s">
        <v>84</v>
      </c>
      <c r="B120" s="164"/>
      <c r="C120" s="128"/>
      <c r="D120" s="128"/>
      <c r="E120" s="128"/>
      <c r="F120" s="128"/>
      <c r="G120" s="128"/>
      <c r="H120" s="128"/>
      <c r="I120" s="128"/>
      <c r="J120" s="75"/>
      <c r="K120" s="75"/>
      <c r="L120" s="75"/>
      <c r="M120" s="75"/>
      <c r="N120" s="75"/>
      <c r="O120" s="75"/>
    </row>
    <row r="121" spans="1:15" s="25" customFormat="1" ht="18.75">
      <c r="A121" s="165" t="s">
        <v>81</v>
      </c>
      <c r="B121" s="164" t="s">
        <v>20</v>
      </c>
      <c r="C121" s="136">
        <v>23127.3</v>
      </c>
      <c r="D121" s="136">
        <v>25034</v>
      </c>
      <c r="E121" s="136">
        <v>30328</v>
      </c>
      <c r="F121" s="136">
        <v>30328</v>
      </c>
      <c r="G121" s="136">
        <v>30328</v>
      </c>
      <c r="H121" s="136">
        <v>31000</v>
      </c>
      <c r="I121" s="136">
        <v>32000</v>
      </c>
      <c r="J121" s="75"/>
      <c r="K121" s="75"/>
      <c r="L121" s="75"/>
      <c r="M121" s="75"/>
      <c r="N121" s="75"/>
      <c r="O121" s="75"/>
    </row>
    <row r="122" spans="1:15" s="55" customFormat="1" ht="18.75">
      <c r="A122" s="165" t="s">
        <v>86</v>
      </c>
      <c r="B122" s="164" t="s">
        <v>20</v>
      </c>
      <c r="C122" s="128">
        <v>25230</v>
      </c>
      <c r="D122" s="128">
        <v>25475</v>
      </c>
      <c r="E122" s="128">
        <v>32851.9</v>
      </c>
      <c r="F122" s="128">
        <v>32851.9</v>
      </c>
      <c r="G122" s="128">
        <v>32851.9</v>
      </c>
      <c r="H122" s="128">
        <v>34722</v>
      </c>
      <c r="I122" s="128">
        <v>36111</v>
      </c>
      <c r="J122" s="77"/>
      <c r="K122" s="77"/>
      <c r="L122" s="77"/>
      <c r="M122" s="77"/>
      <c r="N122" s="77"/>
      <c r="O122" s="77"/>
    </row>
    <row r="123" spans="1:15" s="25" customFormat="1" ht="18.75">
      <c r="A123" s="165" t="s">
        <v>87</v>
      </c>
      <c r="B123" s="164" t="s">
        <v>20</v>
      </c>
      <c r="C123" s="128">
        <v>0</v>
      </c>
      <c r="D123" s="128">
        <v>0</v>
      </c>
      <c r="E123" s="128">
        <v>0</v>
      </c>
      <c r="F123" s="128">
        <v>0</v>
      </c>
      <c r="G123" s="128">
        <v>0</v>
      </c>
      <c r="H123" s="128">
        <v>0</v>
      </c>
      <c r="I123" s="128">
        <v>0</v>
      </c>
      <c r="J123" s="75"/>
      <c r="K123" s="75"/>
      <c r="L123" s="75"/>
      <c r="M123" s="75"/>
      <c r="N123" s="75"/>
      <c r="O123" s="75"/>
    </row>
    <row r="124" spans="1:15" s="25" customFormat="1" ht="18.75">
      <c r="A124" s="165" t="s">
        <v>89</v>
      </c>
      <c r="B124" s="164" t="s">
        <v>20</v>
      </c>
      <c r="C124" s="136">
        <v>23750</v>
      </c>
      <c r="D124" s="136">
        <v>24583</v>
      </c>
      <c r="E124" s="136">
        <v>29375</v>
      </c>
      <c r="F124" s="136">
        <v>30208</v>
      </c>
      <c r="G124" s="136">
        <v>30208</v>
      </c>
      <c r="H124" s="136">
        <v>30208</v>
      </c>
      <c r="I124" s="136">
        <v>30208</v>
      </c>
      <c r="J124" s="75"/>
      <c r="K124" s="75"/>
      <c r="L124" s="75"/>
      <c r="M124" s="75"/>
      <c r="N124" s="75"/>
      <c r="O124" s="75"/>
    </row>
    <row r="125" spans="1:10" s="25" customFormat="1" ht="58.5">
      <c r="A125" s="167" t="s">
        <v>124</v>
      </c>
      <c r="B125" s="168" t="s">
        <v>20</v>
      </c>
      <c r="C125" s="169">
        <f aca="true" t="shared" si="2" ref="C125:I125">C139/C92/12*1000</f>
        <v>0</v>
      </c>
      <c r="D125" s="169">
        <f t="shared" si="2"/>
        <v>0</v>
      </c>
      <c r="E125" s="169">
        <f t="shared" si="2"/>
        <v>0</v>
      </c>
      <c r="F125" s="169">
        <f t="shared" si="2"/>
        <v>0</v>
      </c>
      <c r="G125" s="169">
        <f t="shared" si="2"/>
        <v>0</v>
      </c>
      <c r="H125" s="169">
        <f t="shared" si="2"/>
        <v>0</v>
      </c>
      <c r="I125" s="169">
        <f t="shared" si="2"/>
        <v>0</v>
      </c>
      <c r="J125" s="67"/>
    </row>
    <row r="126" spans="1:10" s="25" customFormat="1" ht="19.5">
      <c r="A126" s="167" t="s">
        <v>42</v>
      </c>
      <c r="B126" s="168"/>
      <c r="C126" s="170"/>
      <c r="D126" s="170"/>
      <c r="E126" s="170"/>
      <c r="F126" s="170"/>
      <c r="G126" s="91"/>
      <c r="H126" s="170"/>
      <c r="I126" s="170"/>
      <c r="J126" s="67"/>
    </row>
    <row r="127" spans="1:10" s="25" customFormat="1" ht="18.75">
      <c r="A127" s="171" t="s">
        <v>69</v>
      </c>
      <c r="B127" s="164" t="s">
        <v>20</v>
      </c>
      <c r="C127" s="206">
        <v>10833</v>
      </c>
      <c r="D127" s="206">
        <v>11500</v>
      </c>
      <c r="E127" s="206">
        <v>12580</v>
      </c>
      <c r="F127" s="206">
        <v>13360</v>
      </c>
      <c r="G127" s="231">
        <v>13382</v>
      </c>
      <c r="H127" s="207">
        <v>14108</v>
      </c>
      <c r="I127" s="207">
        <v>14814</v>
      </c>
      <c r="J127" s="67"/>
    </row>
    <row r="128" spans="1:10" s="25" customFormat="1" ht="18.75">
      <c r="A128" s="172" t="s">
        <v>90</v>
      </c>
      <c r="B128" s="164" t="s">
        <v>20</v>
      </c>
      <c r="C128" s="206" t="s">
        <v>92</v>
      </c>
      <c r="D128" s="206" t="s">
        <v>92</v>
      </c>
      <c r="E128" s="206" t="s">
        <v>92</v>
      </c>
      <c r="F128" s="206" t="s">
        <v>92</v>
      </c>
      <c r="G128" s="124" t="s">
        <v>92</v>
      </c>
      <c r="H128" s="207" t="s">
        <v>92</v>
      </c>
      <c r="I128" s="207" t="s">
        <v>92</v>
      </c>
      <c r="J128" s="67"/>
    </row>
    <row r="129" spans="1:10" s="25" customFormat="1" ht="18.75">
      <c r="A129" s="173" t="s">
        <v>77</v>
      </c>
      <c r="B129" s="164" t="s">
        <v>20</v>
      </c>
      <c r="C129" s="127" t="s">
        <v>92</v>
      </c>
      <c r="D129" s="127" t="s">
        <v>92</v>
      </c>
      <c r="E129" s="127" t="s">
        <v>92</v>
      </c>
      <c r="F129" s="127" t="s">
        <v>92</v>
      </c>
      <c r="G129" s="136" t="s">
        <v>92</v>
      </c>
      <c r="H129" s="128" t="s">
        <v>92</v>
      </c>
      <c r="I129" s="128" t="s">
        <v>92</v>
      </c>
      <c r="J129" s="67"/>
    </row>
    <row r="130" spans="1:10" s="25" customFormat="1" ht="18.75">
      <c r="A130" s="173" t="s">
        <v>78</v>
      </c>
      <c r="B130" s="164" t="s">
        <v>20</v>
      </c>
      <c r="C130" s="207" t="s">
        <v>92</v>
      </c>
      <c r="D130" s="207" t="s">
        <v>92</v>
      </c>
      <c r="E130" s="207" t="s">
        <v>92</v>
      </c>
      <c r="F130" s="207" t="s">
        <v>92</v>
      </c>
      <c r="G130" s="231" t="s">
        <v>92</v>
      </c>
      <c r="H130" s="207" t="s">
        <v>92</v>
      </c>
      <c r="I130" s="207" t="s">
        <v>92</v>
      </c>
      <c r="J130" s="67"/>
    </row>
    <row r="131" spans="1:10" s="25" customFormat="1" ht="18.75">
      <c r="A131" s="174" t="s">
        <v>79</v>
      </c>
      <c r="B131" s="164" t="s">
        <v>20</v>
      </c>
      <c r="C131" s="206" t="s">
        <v>92</v>
      </c>
      <c r="D131" s="206" t="s">
        <v>92</v>
      </c>
      <c r="E131" s="206" t="s">
        <v>92</v>
      </c>
      <c r="F131" s="206" t="s">
        <v>92</v>
      </c>
      <c r="G131" s="208" t="s">
        <v>92</v>
      </c>
      <c r="H131" s="207" t="s">
        <v>92</v>
      </c>
      <c r="I131" s="207" t="s">
        <v>92</v>
      </c>
      <c r="J131" s="67"/>
    </row>
    <row r="132" spans="1:10" s="25" customFormat="1" ht="18.75">
      <c r="A132" s="173" t="s">
        <v>26</v>
      </c>
      <c r="B132" s="164" t="s">
        <v>20</v>
      </c>
      <c r="C132" s="206" t="s">
        <v>92</v>
      </c>
      <c r="D132" s="206" t="s">
        <v>92</v>
      </c>
      <c r="E132" s="206" t="s">
        <v>92</v>
      </c>
      <c r="F132" s="206" t="s">
        <v>92</v>
      </c>
      <c r="G132" s="136" t="s">
        <v>92</v>
      </c>
      <c r="H132" s="128" t="s">
        <v>92</v>
      </c>
      <c r="I132" s="128" t="s">
        <v>92</v>
      </c>
      <c r="J132" s="67"/>
    </row>
    <row r="133" spans="1:10" s="25" customFormat="1" ht="18.75">
      <c r="A133" s="172" t="s">
        <v>35</v>
      </c>
      <c r="B133" s="164" t="s">
        <v>20</v>
      </c>
      <c r="C133" s="208">
        <v>12004</v>
      </c>
      <c r="D133" s="208">
        <v>17067</v>
      </c>
      <c r="E133" s="208">
        <v>17596</v>
      </c>
      <c r="F133" s="208">
        <v>18299</v>
      </c>
      <c r="G133" s="208">
        <v>18299</v>
      </c>
      <c r="H133" s="231">
        <v>18903</v>
      </c>
      <c r="I133" s="231">
        <v>19659</v>
      </c>
      <c r="J133" s="67"/>
    </row>
    <row r="134" spans="1:10" s="25" customFormat="1" ht="18.75">
      <c r="A134" s="173" t="s">
        <v>80</v>
      </c>
      <c r="B134" s="164" t="s">
        <v>20</v>
      </c>
      <c r="C134" s="207"/>
      <c r="D134" s="207"/>
      <c r="E134" s="207"/>
      <c r="F134" s="207"/>
      <c r="G134" s="231"/>
      <c r="H134" s="207"/>
      <c r="I134" s="207"/>
      <c r="J134" s="67"/>
    </row>
    <row r="135" spans="1:10" s="25" customFormat="1" ht="18.75">
      <c r="A135" s="173" t="s">
        <v>85</v>
      </c>
      <c r="B135" s="164" t="s">
        <v>20</v>
      </c>
      <c r="C135" s="206"/>
      <c r="D135" s="206"/>
      <c r="E135" s="206"/>
      <c r="F135" s="206"/>
      <c r="G135" s="231"/>
      <c r="H135" s="207"/>
      <c r="I135" s="207"/>
      <c r="J135" s="67"/>
    </row>
    <row r="136" spans="1:10" s="25" customFormat="1" ht="42.75" customHeight="1">
      <c r="A136" s="166" t="s">
        <v>154</v>
      </c>
      <c r="B136" s="141" t="s">
        <v>17</v>
      </c>
      <c r="C136" s="219" t="s">
        <v>92</v>
      </c>
      <c r="D136" s="219" t="s">
        <v>92</v>
      </c>
      <c r="E136" s="219" t="s">
        <v>92</v>
      </c>
      <c r="F136" s="219" t="s">
        <v>92</v>
      </c>
      <c r="G136" s="219" t="s">
        <v>92</v>
      </c>
      <c r="H136" s="219" t="s">
        <v>92</v>
      </c>
      <c r="I136" s="219" t="s">
        <v>92</v>
      </c>
      <c r="J136" s="67"/>
    </row>
    <row r="137" spans="1:24" s="6" customFormat="1" ht="39">
      <c r="A137" s="175" t="s">
        <v>129</v>
      </c>
      <c r="B137" s="148" t="s">
        <v>17</v>
      </c>
      <c r="C137" s="162" t="s">
        <v>92</v>
      </c>
      <c r="D137" s="162" t="s">
        <v>92</v>
      </c>
      <c r="E137" s="162" t="s">
        <v>92</v>
      </c>
      <c r="F137" s="162" t="s">
        <v>92</v>
      </c>
      <c r="G137" s="162" t="s">
        <v>92</v>
      </c>
      <c r="H137" s="162" t="s">
        <v>92</v>
      </c>
      <c r="I137" s="162" t="s">
        <v>92</v>
      </c>
      <c r="J137" s="71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1:9" ht="18.75">
      <c r="A138" s="232" t="s">
        <v>42</v>
      </c>
      <c r="B138" s="220"/>
      <c r="C138" s="21"/>
      <c r="D138" s="21"/>
      <c r="E138" s="21"/>
      <c r="F138" s="21"/>
      <c r="G138" s="21"/>
      <c r="H138" s="21"/>
      <c r="I138" s="21"/>
    </row>
    <row r="139" spans="1:10" s="6" customFormat="1" ht="37.5">
      <c r="A139" s="200" t="s">
        <v>130</v>
      </c>
      <c r="B139" s="164" t="s">
        <v>17</v>
      </c>
      <c r="C139" s="127"/>
      <c r="D139" s="127"/>
      <c r="E139" s="127"/>
      <c r="F139" s="127"/>
      <c r="G139" s="127"/>
      <c r="H139" s="127"/>
      <c r="I139" s="127"/>
      <c r="J139" s="66"/>
    </row>
    <row r="140" spans="1:10" s="6" customFormat="1" ht="37.5">
      <c r="A140" s="200" t="s">
        <v>134</v>
      </c>
      <c r="B140" s="164" t="s">
        <v>17</v>
      </c>
      <c r="C140" s="286">
        <v>0.65</v>
      </c>
      <c r="D140" s="286">
        <v>0.69</v>
      </c>
      <c r="E140" s="286">
        <v>1.05</v>
      </c>
      <c r="F140" s="286">
        <v>1.28</v>
      </c>
      <c r="G140" s="286">
        <v>1.28</v>
      </c>
      <c r="H140" s="286">
        <v>1.32</v>
      </c>
      <c r="I140" s="286">
        <v>1.35</v>
      </c>
      <c r="J140" s="66"/>
    </row>
    <row r="141" spans="1:10" s="6" customFormat="1" ht="37.5">
      <c r="A141" s="200" t="s">
        <v>206</v>
      </c>
      <c r="B141" s="141" t="s">
        <v>17</v>
      </c>
      <c r="C141" s="219"/>
      <c r="D141" s="219"/>
      <c r="E141" s="219"/>
      <c r="F141" s="219"/>
      <c r="G141" s="219"/>
      <c r="H141" s="219"/>
      <c r="I141" s="219"/>
      <c r="J141" s="74"/>
    </row>
    <row r="142" spans="1:10" s="25" customFormat="1" ht="19.5">
      <c r="A142" s="175" t="s">
        <v>45</v>
      </c>
      <c r="B142" s="148" t="s">
        <v>17</v>
      </c>
      <c r="C142" s="161"/>
      <c r="D142" s="161"/>
      <c r="E142" s="161"/>
      <c r="F142" s="161"/>
      <c r="G142" s="161"/>
      <c r="H142" s="161"/>
      <c r="I142" s="161"/>
      <c r="J142" s="67"/>
    </row>
    <row r="143" spans="1:10" s="25" customFormat="1" ht="19.5">
      <c r="A143" s="176" t="s">
        <v>7</v>
      </c>
      <c r="B143" s="177" t="s">
        <v>17</v>
      </c>
      <c r="C143" s="178"/>
      <c r="D143" s="178"/>
      <c r="E143" s="178"/>
      <c r="F143" s="178"/>
      <c r="G143" s="178"/>
      <c r="H143" s="178"/>
      <c r="I143" s="178"/>
      <c r="J143" s="72"/>
    </row>
    <row r="144" spans="1:9" ht="18.75">
      <c r="A144" s="313" t="s">
        <v>207</v>
      </c>
      <c r="B144" s="314"/>
      <c r="C144" s="314"/>
      <c r="D144" s="314"/>
      <c r="E144" s="314"/>
      <c r="F144" s="314"/>
      <c r="G144" s="314"/>
      <c r="H144" s="314"/>
      <c r="I144" s="315"/>
    </row>
    <row r="145" spans="1:11" s="17" customFormat="1" ht="42.75" customHeight="1">
      <c r="A145" s="233" t="s">
        <v>208</v>
      </c>
      <c r="B145" s="217" t="s">
        <v>17</v>
      </c>
      <c r="C145" s="279">
        <v>0.615</v>
      </c>
      <c r="D145" s="279">
        <v>0.69</v>
      </c>
      <c r="E145" s="279">
        <v>0.528</v>
      </c>
      <c r="F145" s="279">
        <v>0.528</v>
      </c>
      <c r="G145" s="279">
        <v>0.528</v>
      </c>
      <c r="H145" s="279">
        <v>0.536</v>
      </c>
      <c r="I145" s="279">
        <v>0.536</v>
      </c>
      <c r="J145" s="73"/>
      <c r="K145" s="63"/>
    </row>
    <row r="146" spans="1:11" s="6" customFormat="1" ht="24.75" customHeight="1">
      <c r="A146" s="234" t="s">
        <v>42</v>
      </c>
      <c r="B146" s="235" t="s">
        <v>17</v>
      </c>
      <c r="C146" s="236"/>
      <c r="D146" s="236"/>
      <c r="E146" s="236"/>
      <c r="F146" s="236"/>
      <c r="G146" s="236"/>
      <c r="H146" s="236"/>
      <c r="I146" s="236"/>
      <c r="J146" s="74"/>
      <c r="K146" s="64"/>
    </row>
    <row r="147" spans="1:11" s="6" customFormat="1" ht="47.25" customHeight="1">
      <c r="A147" s="237" t="s">
        <v>209</v>
      </c>
      <c r="B147" s="238" t="s">
        <v>17</v>
      </c>
      <c r="C147" s="229">
        <v>0.474</v>
      </c>
      <c r="D147" s="229">
        <v>0.338</v>
      </c>
      <c r="E147" s="229">
        <v>0.337</v>
      </c>
      <c r="F147" s="229">
        <v>0.337</v>
      </c>
      <c r="G147" s="229">
        <v>0.337</v>
      </c>
      <c r="H147" s="229">
        <v>0.345</v>
      </c>
      <c r="I147" s="229">
        <v>0.345</v>
      </c>
      <c r="J147" s="74"/>
      <c r="K147" s="64"/>
    </row>
    <row r="148" spans="1:11" s="6" customFormat="1" ht="19.5">
      <c r="A148" s="237" t="s">
        <v>210</v>
      </c>
      <c r="B148" s="238"/>
      <c r="C148" s="229">
        <v>0.141</v>
      </c>
      <c r="D148" s="229">
        <v>0.352</v>
      </c>
      <c r="E148" s="229">
        <v>0.191</v>
      </c>
      <c r="F148" s="229">
        <v>0.191</v>
      </c>
      <c r="G148" s="229">
        <v>0.191</v>
      </c>
      <c r="H148" s="229">
        <v>0.191</v>
      </c>
      <c r="I148" s="229">
        <v>0.191</v>
      </c>
      <c r="J148" s="74"/>
      <c r="K148" s="64"/>
    </row>
    <row r="149" spans="1:11" s="6" customFormat="1" ht="19.5">
      <c r="A149" s="237" t="s">
        <v>211</v>
      </c>
      <c r="B149" s="238" t="s">
        <v>17</v>
      </c>
      <c r="C149" s="229">
        <v>0.095</v>
      </c>
      <c r="D149" s="229">
        <v>0.29</v>
      </c>
      <c r="E149" s="229">
        <v>0.145</v>
      </c>
      <c r="F149" s="229">
        <v>0.145</v>
      </c>
      <c r="G149" s="229">
        <v>0.145</v>
      </c>
      <c r="H149" s="229">
        <v>0.145</v>
      </c>
      <c r="I149" s="229">
        <v>0.145</v>
      </c>
      <c r="J149" s="74"/>
      <c r="K149" s="64"/>
    </row>
    <row r="150" spans="1:11" s="6" customFormat="1" ht="37.5">
      <c r="A150" s="239" t="s">
        <v>212</v>
      </c>
      <c r="B150" s="238" t="s">
        <v>17</v>
      </c>
      <c r="C150" s="128"/>
      <c r="D150" s="128"/>
      <c r="E150" s="128"/>
      <c r="F150" s="128"/>
      <c r="G150" s="128"/>
      <c r="H150" s="128"/>
      <c r="I150" s="128"/>
      <c r="J150" s="74"/>
      <c r="K150" s="64"/>
    </row>
    <row r="151" spans="1:11" s="6" customFormat="1" ht="18.75">
      <c r="A151" s="239" t="s">
        <v>213</v>
      </c>
      <c r="B151" s="238" t="s">
        <v>17</v>
      </c>
      <c r="C151" s="128"/>
      <c r="D151" s="128"/>
      <c r="E151" s="128"/>
      <c r="F151" s="128"/>
      <c r="G151" s="128"/>
      <c r="H151" s="128"/>
      <c r="I151" s="128"/>
      <c r="J151" s="74"/>
      <c r="K151" s="64"/>
    </row>
    <row r="152" spans="1:11" s="6" customFormat="1" ht="19.5">
      <c r="A152" s="237" t="s">
        <v>214</v>
      </c>
      <c r="B152" s="238" t="s">
        <v>17</v>
      </c>
      <c r="C152" s="229">
        <v>0.046</v>
      </c>
      <c r="D152" s="229">
        <v>0.062</v>
      </c>
      <c r="E152" s="229">
        <v>0.046</v>
      </c>
      <c r="F152" s="229">
        <v>0.046</v>
      </c>
      <c r="G152" s="229">
        <v>0.046</v>
      </c>
      <c r="H152" s="229">
        <v>0.046</v>
      </c>
      <c r="I152" s="229">
        <v>0.046</v>
      </c>
      <c r="J152" s="74"/>
      <c r="K152" s="64"/>
    </row>
    <row r="153" spans="1:11" s="6" customFormat="1" ht="37.5">
      <c r="A153" s="239" t="s">
        <v>215</v>
      </c>
      <c r="B153" s="238" t="s">
        <v>17</v>
      </c>
      <c r="C153" s="128"/>
      <c r="D153" s="128"/>
      <c r="E153" s="128"/>
      <c r="F153" s="128"/>
      <c r="G153" s="128"/>
      <c r="H153" s="128"/>
      <c r="I153" s="128"/>
      <c r="J153" s="74"/>
      <c r="K153" s="64"/>
    </row>
    <row r="154" spans="1:11" s="17" customFormat="1" ht="19.5">
      <c r="A154" s="237" t="s">
        <v>316</v>
      </c>
      <c r="B154" s="149" t="s">
        <v>17</v>
      </c>
      <c r="C154" s="229">
        <v>0.044</v>
      </c>
      <c r="D154" s="229">
        <v>0.017</v>
      </c>
      <c r="E154" s="229">
        <v>0.013</v>
      </c>
      <c r="F154" s="229">
        <v>0.013</v>
      </c>
      <c r="G154" s="229">
        <v>0.013</v>
      </c>
      <c r="H154" s="229">
        <v>0.013</v>
      </c>
      <c r="I154" s="229">
        <v>0.013</v>
      </c>
      <c r="J154" s="73"/>
      <c r="K154" s="63"/>
    </row>
    <row r="155" spans="1:7" ht="18.75">
      <c r="A155" s="317" t="s">
        <v>102</v>
      </c>
      <c r="B155" s="317"/>
      <c r="C155" s="317"/>
      <c r="D155" s="317"/>
      <c r="E155" s="317"/>
      <c r="F155" s="317"/>
      <c r="G155" s="317"/>
    </row>
    <row r="156" spans="1:9" ht="18.75">
      <c r="A156" s="311" t="s">
        <v>46</v>
      </c>
      <c r="B156" s="311"/>
      <c r="C156" s="311"/>
      <c r="D156" s="311"/>
      <c r="E156" s="311"/>
      <c r="F156" s="311"/>
      <c r="G156" s="311"/>
      <c r="H156" s="311"/>
      <c r="I156" s="311"/>
    </row>
    <row r="157" spans="1:9" ht="18.75">
      <c r="A157" s="312" t="s">
        <v>96</v>
      </c>
      <c r="B157" s="312"/>
      <c r="C157" s="312"/>
      <c r="D157" s="312"/>
      <c r="E157" s="312"/>
      <c r="F157" s="312"/>
      <c r="G157" s="312"/>
      <c r="H157" s="312"/>
      <c r="I157" s="312"/>
    </row>
    <row r="158" spans="1:7" ht="18.75">
      <c r="A158" s="317"/>
      <c r="B158" s="317"/>
      <c r="C158" s="317"/>
      <c r="D158" s="317"/>
      <c r="E158" s="317"/>
      <c r="F158" s="317"/>
      <c r="G158" s="317"/>
    </row>
    <row r="159" spans="1:9" ht="18.75">
      <c r="A159" s="316" t="s">
        <v>325</v>
      </c>
      <c r="B159" s="316"/>
      <c r="C159" s="316"/>
      <c r="D159" s="316"/>
      <c r="E159" s="316"/>
      <c r="F159" s="316"/>
      <c r="G159" s="316"/>
      <c r="H159" s="316"/>
      <c r="I159" s="316"/>
    </row>
    <row r="160" spans="1:9" ht="12.75">
      <c r="A160" s="275"/>
      <c r="B160" s="275"/>
      <c r="C160" s="275"/>
      <c r="D160" s="275"/>
      <c r="E160" s="276"/>
      <c r="F160" s="275"/>
      <c r="G160" s="276"/>
      <c r="H160" s="275"/>
      <c r="I160" s="275"/>
    </row>
    <row r="161" spans="1:9" ht="12.75">
      <c r="A161" s="275" t="s">
        <v>326</v>
      </c>
      <c r="B161" s="275"/>
      <c r="C161" s="275"/>
      <c r="D161" s="275"/>
      <c r="E161" s="276"/>
      <c r="F161" s="275"/>
      <c r="G161" s="276"/>
      <c r="H161" s="275"/>
      <c r="I161" s="275"/>
    </row>
    <row r="162" spans="1:9" ht="12.75">
      <c r="A162" s="275" t="s">
        <v>327</v>
      </c>
      <c r="B162" s="275"/>
      <c r="C162" s="275"/>
      <c r="D162" s="275"/>
      <c r="E162" s="276"/>
      <c r="F162" s="275"/>
      <c r="G162" s="276"/>
      <c r="H162" s="275"/>
      <c r="I162" s="275"/>
    </row>
  </sheetData>
  <sheetProtection/>
  <mergeCells count="24">
    <mergeCell ref="H1:I1"/>
    <mergeCell ref="H2:I2"/>
    <mergeCell ref="A1:F1"/>
    <mergeCell ref="D7:D9"/>
    <mergeCell ref="A5:I5"/>
    <mergeCell ref="A4:I4"/>
    <mergeCell ref="A10:I10"/>
    <mergeCell ref="B7:B9"/>
    <mergeCell ref="C7:C9"/>
    <mergeCell ref="E7:E9"/>
    <mergeCell ref="F8:G8"/>
    <mergeCell ref="H8:H9"/>
    <mergeCell ref="I8:I9"/>
    <mergeCell ref="F7:I7"/>
    <mergeCell ref="A7:A9"/>
    <mergeCell ref="J117:O117"/>
    <mergeCell ref="A24:I24"/>
    <mergeCell ref="A68:I68"/>
    <mergeCell ref="A155:G155"/>
    <mergeCell ref="A156:I156"/>
    <mergeCell ref="A157:I157"/>
    <mergeCell ref="A144:I144"/>
    <mergeCell ref="A159:I159"/>
    <mergeCell ref="A158:G158"/>
  </mergeCells>
  <printOptions horizontalCentered="1"/>
  <pageMargins left="0.3937007874015748" right="0.3937007874015748" top="0.5905511811023623" bottom="0.3937007874015748" header="0" footer="0"/>
  <pageSetup fitToHeight="6" fitToWidth="1" horizontalDpi="600" verticalDpi="600" orientation="landscape" paperSize="9" scale="68" r:id="rId1"/>
  <rowBreaks count="3" manualBreakCount="3">
    <brk id="28" max="8" man="1"/>
    <brk id="57" max="8" man="1"/>
    <brk id="8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6"/>
  <sheetViews>
    <sheetView view="pageBreakPreview" zoomScale="80" zoomScaleNormal="75" zoomScaleSheetLayoutView="80" zoomScalePageLayoutView="0" workbookViewId="0" topLeftCell="A1">
      <pane xSplit="1" ySplit="5" topLeftCell="V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G23" sqref="AG23"/>
    </sheetView>
  </sheetViews>
  <sheetFormatPr defaultColWidth="9.00390625" defaultRowHeight="12.75"/>
  <cols>
    <col min="1" max="1" width="36.25390625" style="26" customWidth="1"/>
    <col min="2" max="2" width="9.75390625" style="26" customWidth="1"/>
    <col min="3" max="3" width="8.75390625" style="26" customWidth="1"/>
    <col min="4" max="4" width="9.00390625" style="26" customWidth="1"/>
    <col min="5" max="5" width="8.875" style="26" customWidth="1"/>
    <col min="6" max="6" width="8.75390625" style="26" customWidth="1"/>
    <col min="7" max="8" width="8.625" style="26" customWidth="1"/>
    <col min="9" max="10" width="8.375" style="26" customWidth="1"/>
    <col min="11" max="12" width="8.75390625" style="26" customWidth="1"/>
    <col min="13" max="13" width="8.25390625" style="26" customWidth="1"/>
    <col min="14" max="14" width="9.375" style="26" customWidth="1"/>
    <col min="15" max="15" width="9.625" style="26" customWidth="1"/>
    <col min="16" max="16" width="10.875" style="26" customWidth="1"/>
    <col min="17" max="17" width="9.25390625" style="26" customWidth="1"/>
    <col min="18" max="18" width="7.75390625" style="26" customWidth="1"/>
    <col min="19" max="25" width="9.00390625" style="26" customWidth="1"/>
    <col min="26" max="26" width="8.625" style="26" customWidth="1"/>
    <col min="27" max="27" width="8.875" style="26" customWidth="1"/>
    <col min="28" max="28" width="8.375" style="26" customWidth="1"/>
    <col min="29" max="29" width="8.75390625" style="26" customWidth="1"/>
    <col min="30" max="30" width="8.625" style="26" customWidth="1"/>
    <col min="31" max="31" width="8.875" style="26" customWidth="1"/>
    <col min="32" max="33" width="9.25390625" style="26" bestFit="1" customWidth="1"/>
    <col min="34" max="34" width="8.625" style="26" customWidth="1"/>
    <col min="35" max="35" width="8.75390625" style="26" customWidth="1"/>
    <col min="36" max="36" width="8.625" style="26" customWidth="1"/>
    <col min="37" max="37" width="8.875" style="26" customWidth="1"/>
    <col min="38" max="38" width="12.375" style="26" customWidth="1"/>
    <col min="39" max="39" width="11.625" style="26" customWidth="1"/>
    <col min="40" max="40" width="11.125" style="26" customWidth="1"/>
    <col min="41" max="41" width="11.75390625" style="26" customWidth="1"/>
    <col min="42" max="42" width="12.00390625" style="26" customWidth="1"/>
    <col min="43" max="43" width="10.875" style="26" customWidth="1"/>
    <col min="44" max="50" width="9.125" style="43" customWidth="1"/>
  </cols>
  <sheetData>
    <row r="1" spans="2:40" ht="19.5" customHeight="1"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7"/>
      <c r="P1" s="135"/>
      <c r="Q1" s="135"/>
      <c r="R1" s="135"/>
      <c r="S1" s="135"/>
      <c r="T1" s="135"/>
      <c r="U1" s="299" t="s">
        <v>105</v>
      </c>
      <c r="V1" s="300"/>
      <c r="W1" s="300"/>
      <c r="X1" s="300"/>
      <c r="Y1" s="300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ht="18.75" customHeight="1"/>
    <row r="3" spans="1:50" ht="48.75" customHeight="1">
      <c r="A3" s="339"/>
      <c r="B3" s="338" t="s">
        <v>101</v>
      </c>
      <c r="C3" s="338"/>
      <c r="D3" s="338"/>
      <c r="E3" s="338"/>
      <c r="F3" s="338"/>
      <c r="G3" s="338"/>
      <c r="H3" s="338" t="s">
        <v>1</v>
      </c>
      <c r="I3" s="338"/>
      <c r="J3" s="338"/>
      <c r="K3" s="338"/>
      <c r="L3" s="338"/>
      <c r="M3" s="338"/>
      <c r="N3" s="338" t="s">
        <v>303</v>
      </c>
      <c r="O3" s="338"/>
      <c r="P3" s="338"/>
      <c r="Q3" s="338"/>
      <c r="R3" s="338"/>
      <c r="S3" s="338"/>
      <c r="T3" s="338" t="s">
        <v>304</v>
      </c>
      <c r="U3" s="338"/>
      <c r="V3" s="338"/>
      <c r="W3" s="338"/>
      <c r="X3" s="338"/>
      <c r="Y3" s="338"/>
      <c r="Z3" s="338" t="s">
        <v>0</v>
      </c>
      <c r="AA3" s="338"/>
      <c r="AB3" s="338"/>
      <c r="AC3" s="338"/>
      <c r="AD3" s="338"/>
      <c r="AE3" s="338"/>
      <c r="AF3" s="338" t="s">
        <v>100</v>
      </c>
      <c r="AG3" s="338"/>
      <c r="AH3" s="338"/>
      <c r="AI3" s="338"/>
      <c r="AJ3" s="338"/>
      <c r="AK3" s="338"/>
      <c r="AL3" s="338" t="s">
        <v>121</v>
      </c>
      <c r="AM3" s="338"/>
      <c r="AN3" s="338"/>
      <c r="AO3" s="338"/>
      <c r="AP3" s="338"/>
      <c r="AQ3" s="338"/>
      <c r="AR3" s="1"/>
      <c r="AS3" s="1"/>
      <c r="AT3" s="4"/>
      <c r="AU3" s="4"/>
      <c r="AV3" s="4"/>
      <c r="AW3" s="4"/>
      <c r="AX3" s="4"/>
    </row>
    <row r="4" spans="1:50" ht="15.75" customHeight="1">
      <c r="A4" s="340"/>
      <c r="B4" s="338" t="s">
        <v>238</v>
      </c>
      <c r="C4" s="338" t="s">
        <v>278</v>
      </c>
      <c r="D4" s="338" t="s">
        <v>282</v>
      </c>
      <c r="E4" s="338" t="s">
        <v>283</v>
      </c>
      <c r="F4" s="338"/>
      <c r="G4" s="338"/>
      <c r="H4" s="338" t="s">
        <v>238</v>
      </c>
      <c r="I4" s="338" t="s">
        <v>278</v>
      </c>
      <c r="J4" s="338" t="s">
        <v>282</v>
      </c>
      <c r="K4" s="338" t="s">
        <v>283</v>
      </c>
      <c r="L4" s="338"/>
      <c r="M4" s="338"/>
      <c r="N4" s="338" t="s">
        <v>238</v>
      </c>
      <c r="O4" s="338" t="s">
        <v>278</v>
      </c>
      <c r="P4" s="338" t="s">
        <v>282</v>
      </c>
      <c r="Q4" s="338" t="s">
        <v>283</v>
      </c>
      <c r="R4" s="338"/>
      <c r="S4" s="338"/>
      <c r="T4" s="338" t="s">
        <v>238</v>
      </c>
      <c r="U4" s="338" t="s">
        <v>278</v>
      </c>
      <c r="V4" s="338" t="s">
        <v>282</v>
      </c>
      <c r="W4" s="338" t="s">
        <v>283</v>
      </c>
      <c r="X4" s="338"/>
      <c r="Y4" s="338"/>
      <c r="Z4" s="338" t="s">
        <v>238</v>
      </c>
      <c r="AA4" s="338" t="s">
        <v>278</v>
      </c>
      <c r="AB4" s="338" t="s">
        <v>282</v>
      </c>
      <c r="AC4" s="338" t="s">
        <v>283</v>
      </c>
      <c r="AD4" s="338"/>
      <c r="AE4" s="338"/>
      <c r="AF4" s="338" t="s">
        <v>238</v>
      </c>
      <c r="AG4" s="338" t="s">
        <v>278</v>
      </c>
      <c r="AH4" s="338" t="s">
        <v>282</v>
      </c>
      <c r="AI4" s="338" t="s">
        <v>283</v>
      </c>
      <c r="AJ4" s="338"/>
      <c r="AK4" s="338"/>
      <c r="AL4" s="338" t="s">
        <v>238</v>
      </c>
      <c r="AM4" s="338" t="s">
        <v>278</v>
      </c>
      <c r="AN4" s="338" t="s">
        <v>282</v>
      </c>
      <c r="AO4" s="338" t="s">
        <v>283</v>
      </c>
      <c r="AP4" s="338"/>
      <c r="AQ4" s="338"/>
      <c r="AR4" s="1"/>
      <c r="AS4" s="1"/>
      <c r="AT4" s="4"/>
      <c r="AU4" s="4"/>
      <c r="AV4" s="4"/>
      <c r="AW4" s="4"/>
      <c r="AX4" s="4"/>
    </row>
    <row r="5" spans="1:50" ht="15.75">
      <c r="A5" s="340"/>
      <c r="B5" s="338"/>
      <c r="C5" s="338"/>
      <c r="D5" s="338"/>
      <c r="E5" s="7" t="s">
        <v>217</v>
      </c>
      <c r="F5" s="7" t="s">
        <v>257</v>
      </c>
      <c r="G5" s="7" t="s">
        <v>285</v>
      </c>
      <c r="H5" s="338"/>
      <c r="I5" s="338"/>
      <c r="J5" s="338"/>
      <c r="K5" s="7" t="s">
        <v>217</v>
      </c>
      <c r="L5" s="7" t="s">
        <v>257</v>
      </c>
      <c r="M5" s="7" t="s">
        <v>285</v>
      </c>
      <c r="N5" s="338"/>
      <c r="O5" s="338"/>
      <c r="P5" s="338"/>
      <c r="Q5" s="7" t="s">
        <v>217</v>
      </c>
      <c r="R5" s="7" t="s">
        <v>257</v>
      </c>
      <c r="S5" s="7" t="s">
        <v>285</v>
      </c>
      <c r="T5" s="338"/>
      <c r="U5" s="338"/>
      <c r="V5" s="338"/>
      <c r="W5" s="7" t="s">
        <v>217</v>
      </c>
      <c r="X5" s="7" t="s">
        <v>257</v>
      </c>
      <c r="Y5" s="7" t="s">
        <v>285</v>
      </c>
      <c r="Z5" s="338"/>
      <c r="AA5" s="338"/>
      <c r="AB5" s="338"/>
      <c r="AC5" s="7" t="s">
        <v>217</v>
      </c>
      <c r="AD5" s="7" t="s">
        <v>257</v>
      </c>
      <c r="AE5" s="7" t="s">
        <v>285</v>
      </c>
      <c r="AF5" s="338"/>
      <c r="AG5" s="338"/>
      <c r="AH5" s="338"/>
      <c r="AI5" s="7" t="s">
        <v>217</v>
      </c>
      <c r="AJ5" s="7" t="s">
        <v>257</v>
      </c>
      <c r="AK5" s="7" t="s">
        <v>285</v>
      </c>
      <c r="AL5" s="338"/>
      <c r="AM5" s="338"/>
      <c r="AN5" s="338"/>
      <c r="AO5" s="7" t="s">
        <v>217</v>
      </c>
      <c r="AP5" s="7" t="s">
        <v>284</v>
      </c>
      <c r="AQ5" s="7" t="s">
        <v>285</v>
      </c>
      <c r="AR5" s="1"/>
      <c r="AS5" s="1"/>
      <c r="AT5" s="4"/>
      <c r="AU5" s="4"/>
      <c r="AV5" s="4"/>
      <c r="AW5" s="4"/>
      <c r="AX5" s="4"/>
    </row>
    <row r="6" spans="1:50" s="33" customFormat="1" ht="37.5" customHeight="1">
      <c r="A6" s="44" t="s">
        <v>111</v>
      </c>
      <c r="B6" s="5">
        <f>B7+B13</f>
        <v>4321.6</v>
      </c>
      <c r="C6" s="5">
        <f aca="true" t="shared" si="0" ref="C6:AK6">C7+C13</f>
        <v>4017.7</v>
      </c>
      <c r="D6" s="5">
        <f t="shared" si="0"/>
        <v>3936</v>
      </c>
      <c r="E6" s="5">
        <f t="shared" si="0"/>
        <v>4157.200000000001</v>
      </c>
      <c r="F6" s="5">
        <f t="shared" si="0"/>
        <v>4579.1</v>
      </c>
      <c r="G6" s="5">
        <f t="shared" si="0"/>
        <v>5169.700000000001</v>
      </c>
      <c r="H6" s="5">
        <f t="shared" si="0"/>
        <v>4320.9</v>
      </c>
      <c r="I6" s="5">
        <f t="shared" si="0"/>
        <v>4015.6</v>
      </c>
      <c r="J6" s="5">
        <f t="shared" si="0"/>
        <v>3936.2000000000003</v>
      </c>
      <c r="K6" s="5">
        <f t="shared" si="0"/>
        <v>4159.200000000001</v>
      </c>
      <c r="L6" s="5">
        <f t="shared" si="0"/>
        <v>4584.6</v>
      </c>
      <c r="M6" s="5">
        <f t="shared" si="0"/>
        <v>5175.6</v>
      </c>
      <c r="N6" s="5">
        <f t="shared" si="0"/>
        <v>8.13</v>
      </c>
      <c r="O6" s="5">
        <f t="shared" si="0"/>
        <v>4.553</v>
      </c>
      <c r="P6" s="5">
        <f t="shared" si="0"/>
        <v>2.4</v>
      </c>
      <c r="Q6" s="5">
        <f t="shared" si="0"/>
        <v>2.5500000000000003</v>
      </c>
      <c r="R6" s="5">
        <f t="shared" si="0"/>
        <v>3.35</v>
      </c>
      <c r="S6" s="5">
        <f t="shared" si="0"/>
        <v>4.1</v>
      </c>
      <c r="T6" s="5">
        <f t="shared" si="0"/>
        <v>0</v>
      </c>
      <c r="U6" s="5">
        <f t="shared" si="0"/>
        <v>23.5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34">
        <f t="shared" si="0"/>
        <v>2348</v>
      </c>
      <c r="AA6" s="34">
        <f t="shared" si="0"/>
        <v>2279</v>
      </c>
      <c r="AB6" s="34">
        <f t="shared" si="0"/>
        <v>2274</v>
      </c>
      <c r="AC6" s="34">
        <f t="shared" si="0"/>
        <v>2322</v>
      </c>
      <c r="AD6" s="34">
        <f t="shared" si="0"/>
        <v>2338</v>
      </c>
      <c r="AE6" s="34">
        <f t="shared" si="0"/>
        <v>2377</v>
      </c>
      <c r="AF6" s="5">
        <f t="shared" si="0"/>
        <v>898.7739999999999</v>
      </c>
      <c r="AG6" s="5">
        <f t="shared" si="0"/>
        <v>957.281</v>
      </c>
      <c r="AH6" s="5">
        <f t="shared" si="0"/>
        <v>1131.9999999999998</v>
      </c>
      <c r="AI6" s="5">
        <f t="shared" si="0"/>
        <v>1196.8999999999999</v>
      </c>
      <c r="AJ6" s="5">
        <f t="shared" si="0"/>
        <v>1262.0000000000002</v>
      </c>
      <c r="AK6" s="5">
        <f t="shared" si="0"/>
        <v>1528.3000000000002</v>
      </c>
      <c r="AL6" s="5">
        <f>AF6/Z6/12*1000*1000</f>
        <v>31898.56615559341</v>
      </c>
      <c r="AM6" s="5">
        <f aca="true" t="shared" si="1" ref="AM6:AQ7">AG6/AA6/12*1000*1000</f>
        <v>35003.693140266194</v>
      </c>
      <c r="AN6" s="5">
        <f t="shared" si="1"/>
        <v>41483.43594253884</v>
      </c>
      <c r="AO6" s="5">
        <f t="shared" si="1"/>
        <v>42955.067470571346</v>
      </c>
      <c r="AP6" s="5">
        <f t="shared" si="1"/>
        <v>44981.465640148286</v>
      </c>
      <c r="AQ6" s="5">
        <f t="shared" si="1"/>
        <v>53579.441873510026</v>
      </c>
      <c r="AR6" s="45"/>
      <c r="AS6" s="45"/>
      <c r="AT6" s="46"/>
      <c r="AU6" s="46"/>
      <c r="AV6" s="46"/>
      <c r="AW6" s="46"/>
      <c r="AX6" s="46"/>
    </row>
    <row r="7" spans="1:45" s="25" customFormat="1" ht="32.25" customHeight="1">
      <c r="A7" s="114" t="s">
        <v>104</v>
      </c>
      <c r="B7" s="5">
        <f>B9+B10+B11</f>
        <v>4300</v>
      </c>
      <c r="C7" s="5">
        <f aca="true" t="shared" si="2" ref="C7:AK7">C9+C10+C11</f>
        <v>4007.6</v>
      </c>
      <c r="D7" s="5">
        <f t="shared" si="2"/>
        <v>3925.9</v>
      </c>
      <c r="E7" s="5">
        <f t="shared" si="2"/>
        <v>4147.1</v>
      </c>
      <c r="F7" s="5">
        <f t="shared" si="2"/>
        <v>4569</v>
      </c>
      <c r="G7" s="5">
        <f t="shared" si="2"/>
        <v>5159.6</v>
      </c>
      <c r="H7" s="5">
        <f t="shared" si="2"/>
        <v>4300</v>
      </c>
      <c r="I7" s="5">
        <f t="shared" si="2"/>
        <v>4007.6</v>
      </c>
      <c r="J7" s="5">
        <f t="shared" si="2"/>
        <v>3925.9</v>
      </c>
      <c r="K7" s="5">
        <f t="shared" si="2"/>
        <v>4147.1</v>
      </c>
      <c r="L7" s="5">
        <f t="shared" si="2"/>
        <v>4569</v>
      </c>
      <c r="M7" s="5">
        <f t="shared" si="2"/>
        <v>5159.6</v>
      </c>
      <c r="N7" s="5">
        <f t="shared" si="2"/>
        <v>7.4</v>
      </c>
      <c r="O7" s="5">
        <f t="shared" si="2"/>
        <v>4</v>
      </c>
      <c r="P7" s="5">
        <f t="shared" si="2"/>
        <v>2.35</v>
      </c>
      <c r="Q7" s="5">
        <f t="shared" si="2"/>
        <v>2.45</v>
      </c>
      <c r="R7" s="5">
        <f t="shared" si="2"/>
        <v>3.15</v>
      </c>
      <c r="S7" s="5">
        <f t="shared" si="2"/>
        <v>3.9</v>
      </c>
      <c r="T7" s="5">
        <f t="shared" si="2"/>
        <v>0</v>
      </c>
      <c r="U7" s="5">
        <f t="shared" si="2"/>
        <v>23.5</v>
      </c>
      <c r="V7" s="5">
        <f t="shared" si="2"/>
        <v>0</v>
      </c>
      <c r="W7" s="5">
        <f t="shared" si="2"/>
        <v>0</v>
      </c>
      <c r="X7" s="5">
        <f t="shared" si="2"/>
        <v>0</v>
      </c>
      <c r="Y7" s="5">
        <f t="shared" si="2"/>
        <v>0</v>
      </c>
      <c r="Z7" s="266">
        <f t="shared" si="2"/>
        <v>2316</v>
      </c>
      <c r="AA7" s="34">
        <f t="shared" si="2"/>
        <v>2250</v>
      </c>
      <c r="AB7" s="34">
        <f t="shared" si="2"/>
        <v>2256</v>
      </c>
      <c r="AC7" s="34">
        <f t="shared" si="2"/>
        <v>2292</v>
      </c>
      <c r="AD7" s="34">
        <f t="shared" si="2"/>
        <v>2308</v>
      </c>
      <c r="AE7" s="34">
        <f t="shared" si="2"/>
        <v>2347</v>
      </c>
      <c r="AF7" s="5">
        <f t="shared" si="2"/>
        <v>890.0999999999999</v>
      </c>
      <c r="AG7" s="5">
        <f t="shared" si="2"/>
        <v>953.1999999999999</v>
      </c>
      <c r="AH7" s="5">
        <f t="shared" si="2"/>
        <v>1127.8999999999999</v>
      </c>
      <c r="AI7" s="5">
        <f t="shared" si="2"/>
        <v>1192.1</v>
      </c>
      <c r="AJ7" s="5">
        <f t="shared" si="2"/>
        <v>1255.8000000000002</v>
      </c>
      <c r="AK7" s="5">
        <f t="shared" si="2"/>
        <v>1521.9</v>
      </c>
      <c r="AL7" s="5">
        <f>AF7/Z7/12*1000*1000</f>
        <v>32027.202072538857</v>
      </c>
      <c r="AM7" s="5">
        <f t="shared" si="1"/>
        <v>35303.7037037037</v>
      </c>
      <c r="AN7" s="5">
        <f t="shared" si="1"/>
        <v>41662.97281323877</v>
      </c>
      <c r="AO7" s="5">
        <f t="shared" si="1"/>
        <v>43342.78650378126</v>
      </c>
      <c r="AP7" s="5">
        <f t="shared" si="1"/>
        <v>45342.28769497401</v>
      </c>
      <c r="AQ7" s="5">
        <f t="shared" si="1"/>
        <v>54037.068598210484</v>
      </c>
      <c r="AR7" s="80"/>
      <c r="AS7" s="80"/>
    </row>
    <row r="8" spans="1:45" s="25" customFormat="1" ht="15.75" customHeight="1">
      <c r="A8" s="31" t="s">
        <v>314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50"/>
      <c r="AA8" s="50"/>
      <c r="AB8" s="50"/>
      <c r="AC8" s="50"/>
      <c r="AD8" s="50"/>
      <c r="AE8" s="5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80"/>
      <c r="AS8" s="80"/>
    </row>
    <row r="9" spans="1:45" s="25" customFormat="1" ht="31.5">
      <c r="A9" s="31" t="s">
        <v>157</v>
      </c>
      <c r="B9" s="30">
        <v>4214.6</v>
      </c>
      <c r="C9" s="30">
        <v>3943.9</v>
      </c>
      <c r="D9" s="30">
        <v>3853.4</v>
      </c>
      <c r="E9" s="30">
        <v>4073</v>
      </c>
      <c r="F9" s="30">
        <v>4492.5</v>
      </c>
      <c r="G9" s="30">
        <v>5081</v>
      </c>
      <c r="H9" s="30">
        <v>4214.6</v>
      </c>
      <c r="I9" s="30">
        <v>3943.9</v>
      </c>
      <c r="J9" s="30">
        <v>3853.4</v>
      </c>
      <c r="K9" s="30">
        <v>4073</v>
      </c>
      <c r="L9" s="30">
        <v>4492.5</v>
      </c>
      <c r="M9" s="30">
        <v>5081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50">
        <v>2237</v>
      </c>
      <c r="AA9" s="50">
        <v>2183</v>
      </c>
      <c r="AB9" s="50">
        <v>2200</v>
      </c>
      <c r="AC9" s="50">
        <v>2236</v>
      </c>
      <c r="AD9" s="50">
        <v>2252</v>
      </c>
      <c r="AE9" s="50">
        <v>2291</v>
      </c>
      <c r="AF9" s="30">
        <v>871.8</v>
      </c>
      <c r="AG9" s="30">
        <v>936.5</v>
      </c>
      <c r="AH9" s="30">
        <v>1113.8</v>
      </c>
      <c r="AI9" s="30">
        <v>1177.5</v>
      </c>
      <c r="AJ9" s="30">
        <v>1240.4</v>
      </c>
      <c r="AK9" s="30">
        <v>1505.9</v>
      </c>
      <c r="AL9" s="30">
        <f aca="true" t="shared" si="3" ref="AL9:AM11">AF9/Z9/12*1000*1000</f>
        <v>32476.531068395176</v>
      </c>
      <c r="AM9" s="30">
        <f t="shared" si="3"/>
        <v>35749.73278363109</v>
      </c>
      <c r="AN9" s="30">
        <f aca="true" t="shared" si="4" ref="AM9:AQ13">AH9/AB9/12*1000*1000</f>
        <v>42189.393939393936</v>
      </c>
      <c r="AO9" s="30">
        <f t="shared" si="4"/>
        <v>43884.16815742397</v>
      </c>
      <c r="AP9" s="30">
        <f t="shared" si="4"/>
        <v>45899.94079336886</v>
      </c>
      <c r="AQ9" s="30">
        <f t="shared" si="4"/>
        <v>54775.93481740143</v>
      </c>
      <c r="AR9" s="80"/>
      <c r="AS9" s="80"/>
    </row>
    <row r="10" spans="1:45" s="25" customFormat="1" ht="15.75">
      <c r="A10" s="31" t="s">
        <v>176</v>
      </c>
      <c r="B10" s="30">
        <v>23.9</v>
      </c>
      <c r="C10" s="30">
        <v>0</v>
      </c>
      <c r="D10" s="30">
        <v>24.5</v>
      </c>
      <c r="E10" s="30">
        <v>24.5</v>
      </c>
      <c r="F10" s="30">
        <v>25</v>
      </c>
      <c r="G10" s="30">
        <v>26</v>
      </c>
      <c r="H10" s="30">
        <v>23.9</v>
      </c>
      <c r="I10" s="30">
        <v>0</v>
      </c>
      <c r="J10" s="30">
        <v>24.5</v>
      </c>
      <c r="K10" s="30">
        <v>24.5</v>
      </c>
      <c r="L10" s="30">
        <v>25</v>
      </c>
      <c r="M10" s="30">
        <v>26</v>
      </c>
      <c r="N10" s="30">
        <v>0.2</v>
      </c>
      <c r="O10" s="30">
        <v>0</v>
      </c>
      <c r="P10" s="30">
        <v>0.25</v>
      </c>
      <c r="Q10" s="30">
        <v>0.25</v>
      </c>
      <c r="R10" s="30">
        <v>0.35</v>
      </c>
      <c r="S10" s="30">
        <v>0.4</v>
      </c>
      <c r="T10" s="30">
        <v>0</v>
      </c>
      <c r="U10" s="30">
        <v>23.5</v>
      </c>
      <c r="V10" s="30">
        <v>0</v>
      </c>
      <c r="W10" s="30">
        <v>0</v>
      </c>
      <c r="X10" s="30">
        <v>0</v>
      </c>
      <c r="Y10" s="30">
        <v>0</v>
      </c>
      <c r="Z10" s="50">
        <v>17</v>
      </c>
      <c r="AA10" s="50">
        <v>14</v>
      </c>
      <c r="AB10" s="50">
        <v>14</v>
      </c>
      <c r="AC10" s="50">
        <v>14</v>
      </c>
      <c r="AD10" s="50">
        <v>14</v>
      </c>
      <c r="AE10" s="50">
        <v>14</v>
      </c>
      <c r="AF10" s="30">
        <v>2</v>
      </c>
      <c r="AG10" s="30">
        <v>1.8</v>
      </c>
      <c r="AH10" s="30">
        <v>2.5</v>
      </c>
      <c r="AI10" s="30">
        <v>2.5</v>
      </c>
      <c r="AJ10" s="30">
        <v>2.5</v>
      </c>
      <c r="AK10" s="30">
        <v>2.5</v>
      </c>
      <c r="AL10" s="30">
        <f t="shared" si="3"/>
        <v>9803.921568627451</v>
      </c>
      <c r="AM10" s="30">
        <f t="shared" si="3"/>
        <v>10714.285714285716</v>
      </c>
      <c r="AN10" s="30">
        <f t="shared" si="4"/>
        <v>14880.952380952382</v>
      </c>
      <c r="AO10" s="30">
        <f t="shared" si="4"/>
        <v>14880.952380952382</v>
      </c>
      <c r="AP10" s="30">
        <f t="shared" si="4"/>
        <v>14880.952380952382</v>
      </c>
      <c r="AQ10" s="30">
        <f t="shared" si="4"/>
        <v>14880.952380952382</v>
      </c>
      <c r="AR10" s="80"/>
      <c r="AS10" s="80"/>
    </row>
    <row r="11" spans="1:45" s="25" customFormat="1" ht="15.75">
      <c r="A11" s="116" t="s">
        <v>305</v>
      </c>
      <c r="B11" s="30">
        <v>61.5</v>
      </c>
      <c r="C11" s="30">
        <v>63.7</v>
      </c>
      <c r="D11" s="30">
        <v>48</v>
      </c>
      <c r="E11" s="30">
        <v>49.6</v>
      </c>
      <c r="F11" s="30">
        <v>51.5</v>
      </c>
      <c r="G11" s="30">
        <v>52.6</v>
      </c>
      <c r="H11" s="30">
        <v>61.5</v>
      </c>
      <c r="I11" s="30">
        <v>63.7</v>
      </c>
      <c r="J11" s="30">
        <v>48</v>
      </c>
      <c r="K11" s="30">
        <v>49.6</v>
      </c>
      <c r="L11" s="30">
        <v>51.5</v>
      </c>
      <c r="M11" s="30">
        <v>52.6</v>
      </c>
      <c r="N11" s="30">
        <v>7.2</v>
      </c>
      <c r="O11" s="30">
        <v>4</v>
      </c>
      <c r="P11" s="30">
        <v>2.1</v>
      </c>
      <c r="Q11" s="30">
        <v>2.2</v>
      </c>
      <c r="R11" s="30">
        <v>2.8</v>
      </c>
      <c r="S11" s="30">
        <v>3.5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50">
        <v>62</v>
      </c>
      <c r="AA11" s="50">
        <v>53</v>
      </c>
      <c r="AB11" s="50">
        <v>42</v>
      </c>
      <c r="AC11" s="50">
        <v>42</v>
      </c>
      <c r="AD11" s="50">
        <v>42</v>
      </c>
      <c r="AE11" s="50">
        <v>42</v>
      </c>
      <c r="AF11" s="30">
        <v>16.3</v>
      </c>
      <c r="AG11" s="30">
        <v>14.9</v>
      </c>
      <c r="AH11" s="30">
        <v>11.6</v>
      </c>
      <c r="AI11" s="30">
        <v>12.1</v>
      </c>
      <c r="AJ11" s="30">
        <v>12.9</v>
      </c>
      <c r="AK11" s="30">
        <v>13.5</v>
      </c>
      <c r="AL11" s="30">
        <f t="shared" si="3"/>
        <v>21908.602150537637</v>
      </c>
      <c r="AM11" s="30">
        <f t="shared" si="3"/>
        <v>23427.672955974842</v>
      </c>
      <c r="AN11" s="30">
        <f>AH11/AB11/12*1000*1000</f>
        <v>23015.873015873014</v>
      </c>
      <c r="AO11" s="30">
        <f>AI11/AC11/12*1000*1000</f>
        <v>24007.936507936505</v>
      </c>
      <c r="AP11" s="30">
        <f>AJ11/AD11/12*1000*1000</f>
        <v>25595.2380952381</v>
      </c>
      <c r="AQ11" s="30">
        <f>AK11/AE11/12*1000*1000</f>
        <v>26785.71428571429</v>
      </c>
      <c r="AR11" s="80"/>
      <c r="AS11" s="80"/>
    </row>
    <row r="12" spans="1:45" s="25" customFormat="1" ht="15.75">
      <c r="A12" s="3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50"/>
      <c r="AA12" s="50"/>
      <c r="AB12" s="50"/>
      <c r="AC12" s="50"/>
      <c r="AD12" s="50"/>
      <c r="AE12" s="5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80"/>
      <c r="AS12" s="80"/>
    </row>
    <row r="13" spans="1:45" s="25" customFormat="1" ht="48" customHeight="1">
      <c r="A13" s="114" t="s">
        <v>9</v>
      </c>
      <c r="B13" s="5">
        <f aca="true" t="shared" si="5" ref="B13:G13">B15</f>
        <v>21.6</v>
      </c>
      <c r="C13" s="5">
        <f t="shared" si="5"/>
        <v>10.1</v>
      </c>
      <c r="D13" s="5">
        <f t="shared" si="5"/>
        <v>10.1</v>
      </c>
      <c r="E13" s="5">
        <f t="shared" si="5"/>
        <v>10.1</v>
      </c>
      <c r="F13" s="5">
        <f t="shared" si="5"/>
        <v>10.1</v>
      </c>
      <c r="G13" s="5">
        <f t="shared" si="5"/>
        <v>10.1</v>
      </c>
      <c r="H13" s="5">
        <f aca="true" t="shared" si="6" ref="H13:M13">H15</f>
        <v>20.9</v>
      </c>
      <c r="I13" s="5">
        <f t="shared" si="6"/>
        <v>8</v>
      </c>
      <c r="J13" s="5">
        <f t="shared" si="6"/>
        <v>10.3</v>
      </c>
      <c r="K13" s="5">
        <f t="shared" si="6"/>
        <v>12.1</v>
      </c>
      <c r="L13" s="5">
        <f t="shared" si="6"/>
        <v>15.6</v>
      </c>
      <c r="M13" s="5">
        <f t="shared" si="6"/>
        <v>16</v>
      </c>
      <c r="N13" s="5">
        <f aca="true" t="shared" si="7" ref="N13:Y13">N15</f>
        <v>0.73</v>
      </c>
      <c r="O13" s="5">
        <f t="shared" si="7"/>
        <v>0.553</v>
      </c>
      <c r="P13" s="5">
        <f t="shared" si="7"/>
        <v>0.05</v>
      </c>
      <c r="Q13" s="5">
        <f t="shared" si="7"/>
        <v>0.1</v>
      </c>
      <c r="R13" s="5">
        <f t="shared" si="7"/>
        <v>0.2</v>
      </c>
      <c r="S13" s="5">
        <f t="shared" si="7"/>
        <v>0.2</v>
      </c>
      <c r="T13" s="5">
        <f t="shared" si="7"/>
        <v>0</v>
      </c>
      <c r="U13" s="5">
        <f t="shared" si="7"/>
        <v>0</v>
      </c>
      <c r="V13" s="5">
        <f t="shared" si="7"/>
        <v>0</v>
      </c>
      <c r="W13" s="5">
        <f t="shared" si="7"/>
        <v>0</v>
      </c>
      <c r="X13" s="5">
        <f t="shared" si="7"/>
        <v>0</v>
      </c>
      <c r="Y13" s="5">
        <f t="shared" si="7"/>
        <v>0</v>
      </c>
      <c r="Z13" s="266">
        <f aca="true" t="shared" si="8" ref="Z13:AE13">Z15</f>
        <v>32</v>
      </c>
      <c r="AA13" s="34">
        <v>29</v>
      </c>
      <c r="AB13" s="34">
        <f t="shared" si="8"/>
        <v>18</v>
      </c>
      <c r="AC13" s="34">
        <f t="shared" si="8"/>
        <v>30</v>
      </c>
      <c r="AD13" s="34">
        <f t="shared" si="8"/>
        <v>30</v>
      </c>
      <c r="AE13" s="34">
        <f t="shared" si="8"/>
        <v>30</v>
      </c>
      <c r="AF13" s="5">
        <f aca="true" t="shared" si="9" ref="AF13:AK13">AF15</f>
        <v>8.674</v>
      </c>
      <c r="AG13" s="5">
        <f t="shared" si="9"/>
        <v>4.081</v>
      </c>
      <c r="AH13" s="5">
        <f t="shared" si="9"/>
        <v>4.1</v>
      </c>
      <c r="AI13" s="5">
        <f t="shared" si="9"/>
        <v>4.8</v>
      </c>
      <c r="AJ13" s="5">
        <f t="shared" si="9"/>
        <v>6.2</v>
      </c>
      <c r="AK13" s="5">
        <f t="shared" si="9"/>
        <v>6.4</v>
      </c>
      <c r="AL13" s="5">
        <f>AF13/Z13/12*1000*1000</f>
        <v>22588.541666666668</v>
      </c>
      <c r="AM13" s="5">
        <f t="shared" si="4"/>
        <v>11727.011494252876</v>
      </c>
      <c r="AN13" s="5">
        <f t="shared" si="4"/>
        <v>18981.481481481478</v>
      </c>
      <c r="AO13" s="5">
        <f t="shared" si="4"/>
        <v>13333.333333333334</v>
      </c>
      <c r="AP13" s="5">
        <f t="shared" si="4"/>
        <v>17222.222222222223</v>
      </c>
      <c r="AQ13" s="5">
        <f t="shared" si="4"/>
        <v>17777.777777777777</v>
      </c>
      <c r="AR13" s="80"/>
      <c r="AS13" s="80"/>
    </row>
    <row r="14" spans="1:45" s="6" customFormat="1" ht="15.75" customHeight="1">
      <c r="A14" s="115" t="s">
        <v>103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50"/>
      <c r="AA14" s="50"/>
      <c r="AB14" s="50"/>
      <c r="AC14" s="50"/>
      <c r="AD14" s="50"/>
      <c r="AE14" s="5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79"/>
      <c r="AS14" s="79"/>
    </row>
    <row r="15" spans="1:45" s="25" customFormat="1" ht="15.75">
      <c r="A15" s="116" t="s">
        <v>158</v>
      </c>
      <c r="B15" s="117">
        <v>21.6</v>
      </c>
      <c r="C15" s="117">
        <v>10.1</v>
      </c>
      <c r="D15" s="117">
        <v>10.1</v>
      </c>
      <c r="E15" s="117">
        <v>10.1</v>
      </c>
      <c r="F15" s="117">
        <v>10.1</v>
      </c>
      <c r="G15" s="117">
        <v>10.1</v>
      </c>
      <c r="H15" s="117">
        <v>20.9</v>
      </c>
      <c r="I15" s="117">
        <v>8</v>
      </c>
      <c r="J15" s="117">
        <v>10.3</v>
      </c>
      <c r="K15" s="117">
        <v>12.1</v>
      </c>
      <c r="L15" s="117">
        <v>15.6</v>
      </c>
      <c r="M15" s="117">
        <v>16</v>
      </c>
      <c r="N15" s="117">
        <v>0.73</v>
      </c>
      <c r="O15" s="117">
        <v>0.553</v>
      </c>
      <c r="P15" s="117">
        <v>0.05</v>
      </c>
      <c r="Q15" s="117">
        <v>0.1</v>
      </c>
      <c r="R15" s="117">
        <v>0.2</v>
      </c>
      <c r="S15" s="117">
        <v>0.2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50">
        <v>32</v>
      </c>
      <c r="AA15" s="50">
        <v>29</v>
      </c>
      <c r="AB15" s="50">
        <v>18</v>
      </c>
      <c r="AC15" s="50">
        <v>30</v>
      </c>
      <c r="AD15" s="118">
        <v>30</v>
      </c>
      <c r="AE15" s="118">
        <v>30</v>
      </c>
      <c r="AF15" s="117">
        <v>8.674</v>
      </c>
      <c r="AG15" s="117">
        <v>4.081</v>
      </c>
      <c r="AH15" s="117">
        <v>4.1</v>
      </c>
      <c r="AI15" s="117">
        <v>4.8</v>
      </c>
      <c r="AJ15" s="117">
        <v>6.2</v>
      </c>
      <c r="AK15" s="117">
        <v>6.4</v>
      </c>
      <c r="AL15" s="30">
        <f aca="true" t="shared" si="10" ref="AL15:AQ15">AF15/Z15/12*1000*1000</f>
        <v>22588.541666666668</v>
      </c>
      <c r="AM15" s="30">
        <f t="shared" si="10"/>
        <v>11727.011494252876</v>
      </c>
      <c r="AN15" s="30">
        <f t="shared" si="10"/>
        <v>18981.481481481478</v>
      </c>
      <c r="AO15" s="30">
        <f t="shared" si="10"/>
        <v>13333.333333333334</v>
      </c>
      <c r="AP15" s="30">
        <f t="shared" si="10"/>
        <v>17222.222222222223</v>
      </c>
      <c r="AQ15" s="30">
        <f t="shared" si="10"/>
        <v>17777.777777777777</v>
      </c>
      <c r="AR15" s="80"/>
      <c r="AS15" s="80"/>
    </row>
    <row r="16" spans="1:50" ht="15.75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8"/>
      <c r="AA16" s="118"/>
      <c r="AB16" s="118"/>
      <c r="AC16" s="118"/>
      <c r="AD16" s="118"/>
      <c r="AE16" s="118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"/>
      <c r="AS16" s="1"/>
      <c r="AT16" s="4"/>
      <c r="AU16" s="4"/>
      <c r="AV16" s="4"/>
      <c r="AW16" s="4"/>
      <c r="AX16" s="4"/>
    </row>
    <row r="17" spans="1:45" s="33" customFormat="1" ht="15.75" customHeight="1">
      <c r="A17" s="258" t="s">
        <v>10</v>
      </c>
      <c r="B17" s="119">
        <f aca="true" t="shared" si="11" ref="B17:G17">B19</f>
        <v>166.1</v>
      </c>
      <c r="C17" s="119">
        <f t="shared" si="11"/>
        <v>143.3</v>
      </c>
      <c r="D17" s="119">
        <f t="shared" si="11"/>
        <v>190</v>
      </c>
      <c r="E17" s="119">
        <f t="shared" si="11"/>
        <v>0</v>
      </c>
      <c r="F17" s="119">
        <f t="shared" si="11"/>
        <v>0</v>
      </c>
      <c r="G17" s="119">
        <f t="shared" si="11"/>
        <v>0</v>
      </c>
      <c r="H17" s="119">
        <f aca="true" t="shared" si="12" ref="H17:M17">SUM(H19)</f>
        <v>172.5</v>
      </c>
      <c r="I17" s="119">
        <f t="shared" si="12"/>
        <v>148.2</v>
      </c>
      <c r="J17" s="119">
        <f t="shared" si="12"/>
        <v>193.3</v>
      </c>
      <c r="K17" s="119">
        <f t="shared" si="12"/>
        <v>0</v>
      </c>
      <c r="L17" s="119">
        <f t="shared" si="12"/>
        <v>0</v>
      </c>
      <c r="M17" s="119">
        <f t="shared" si="12"/>
        <v>0</v>
      </c>
      <c r="N17" s="119">
        <f aca="true" t="shared" si="13" ref="N17:Y17">N19</f>
        <v>14</v>
      </c>
      <c r="O17" s="119">
        <f t="shared" si="13"/>
        <v>8.1</v>
      </c>
      <c r="P17" s="119">
        <f t="shared" si="13"/>
        <v>18.4</v>
      </c>
      <c r="Q17" s="119">
        <f t="shared" si="13"/>
        <v>0</v>
      </c>
      <c r="R17" s="119">
        <f t="shared" si="13"/>
        <v>0</v>
      </c>
      <c r="S17" s="119">
        <f t="shared" si="13"/>
        <v>0</v>
      </c>
      <c r="T17" s="119">
        <f t="shared" si="13"/>
        <v>0</v>
      </c>
      <c r="U17" s="119">
        <f t="shared" si="13"/>
        <v>0</v>
      </c>
      <c r="V17" s="119">
        <f t="shared" si="13"/>
        <v>0</v>
      </c>
      <c r="W17" s="119">
        <f t="shared" si="13"/>
        <v>0</v>
      </c>
      <c r="X17" s="119">
        <f t="shared" si="13"/>
        <v>0</v>
      </c>
      <c r="Y17" s="119">
        <f t="shared" si="13"/>
        <v>0</v>
      </c>
      <c r="Z17" s="267">
        <v>181</v>
      </c>
      <c r="AA17" s="120">
        <f aca="true" t="shared" si="14" ref="AA17:AK17">SUM(AA19)</f>
        <v>172</v>
      </c>
      <c r="AB17" s="120">
        <f t="shared" si="14"/>
        <v>170</v>
      </c>
      <c r="AC17" s="120">
        <f t="shared" si="14"/>
        <v>0</v>
      </c>
      <c r="AD17" s="120">
        <f t="shared" si="14"/>
        <v>0</v>
      </c>
      <c r="AE17" s="120">
        <f t="shared" si="14"/>
        <v>0</v>
      </c>
      <c r="AF17" s="119">
        <f t="shared" si="14"/>
        <v>45.3</v>
      </c>
      <c r="AG17" s="119">
        <f t="shared" si="14"/>
        <v>39.8</v>
      </c>
      <c r="AH17" s="119">
        <f t="shared" si="14"/>
        <v>52.2</v>
      </c>
      <c r="AI17" s="119">
        <f t="shared" si="14"/>
        <v>0</v>
      </c>
      <c r="AJ17" s="119">
        <f t="shared" si="14"/>
        <v>0</v>
      </c>
      <c r="AK17" s="119">
        <f t="shared" si="14"/>
        <v>0</v>
      </c>
      <c r="AL17" s="119">
        <f aca="true" t="shared" si="15" ref="AL17:AQ17">AF17/Z17/12*1000*1000</f>
        <v>20856.353591160223</v>
      </c>
      <c r="AM17" s="119">
        <f t="shared" si="15"/>
        <v>19282.945736434107</v>
      </c>
      <c r="AN17" s="119">
        <f t="shared" si="15"/>
        <v>25588.235294117647</v>
      </c>
      <c r="AO17" s="119" t="e">
        <f t="shared" si="15"/>
        <v>#DIV/0!</v>
      </c>
      <c r="AP17" s="119" t="e">
        <f t="shared" si="15"/>
        <v>#DIV/0!</v>
      </c>
      <c r="AQ17" s="119" t="e">
        <f t="shared" si="15"/>
        <v>#DIV/0!</v>
      </c>
      <c r="AR17" s="83"/>
      <c r="AS17" s="78"/>
    </row>
    <row r="18" spans="1:45" s="6" customFormat="1" ht="15.75" customHeight="1">
      <c r="A18" s="116" t="s">
        <v>314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8"/>
      <c r="AA18" s="118"/>
      <c r="AB18" s="118"/>
      <c r="AC18" s="118"/>
      <c r="AD18" s="118"/>
      <c r="AE18" s="118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79"/>
      <c r="AS18" s="79"/>
    </row>
    <row r="19" spans="1:45" s="25" customFormat="1" ht="15.75">
      <c r="A19" s="116" t="s">
        <v>159</v>
      </c>
      <c r="B19" s="117">
        <v>166.1</v>
      </c>
      <c r="C19" s="117">
        <v>143.3</v>
      </c>
      <c r="D19" s="117">
        <v>190</v>
      </c>
      <c r="E19" s="117">
        <v>0</v>
      </c>
      <c r="F19" s="117">
        <v>0</v>
      </c>
      <c r="G19" s="117">
        <v>0</v>
      </c>
      <c r="H19" s="117">
        <v>172.5</v>
      </c>
      <c r="I19" s="117">
        <v>148.2</v>
      </c>
      <c r="J19" s="117">
        <v>193.3</v>
      </c>
      <c r="K19" s="117">
        <v>0</v>
      </c>
      <c r="L19" s="117">
        <v>0</v>
      </c>
      <c r="M19" s="117">
        <v>0</v>
      </c>
      <c r="N19" s="117">
        <v>14</v>
      </c>
      <c r="O19" s="117">
        <v>8.1</v>
      </c>
      <c r="P19" s="117">
        <v>18.4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8">
        <v>182</v>
      </c>
      <c r="AA19" s="118">
        <v>172</v>
      </c>
      <c r="AB19" s="118">
        <v>170</v>
      </c>
      <c r="AC19" s="118">
        <v>0</v>
      </c>
      <c r="AD19" s="118">
        <v>0</v>
      </c>
      <c r="AE19" s="118">
        <v>0</v>
      </c>
      <c r="AF19" s="117">
        <v>45.3</v>
      </c>
      <c r="AG19" s="117">
        <v>39.8</v>
      </c>
      <c r="AH19" s="117">
        <v>52.2</v>
      </c>
      <c r="AI19" s="117">
        <v>0</v>
      </c>
      <c r="AJ19" s="117">
        <v>0</v>
      </c>
      <c r="AK19" s="117">
        <v>0</v>
      </c>
      <c r="AL19" s="30">
        <f aca="true" t="shared" si="16" ref="AL19:AQ19">AF19/Z19/12*1000*1000</f>
        <v>20741.75824175824</v>
      </c>
      <c r="AM19" s="30">
        <f t="shared" si="16"/>
        <v>19282.945736434107</v>
      </c>
      <c r="AN19" s="117">
        <f t="shared" si="16"/>
        <v>25588.235294117647</v>
      </c>
      <c r="AO19" s="117" t="e">
        <f t="shared" si="16"/>
        <v>#DIV/0!</v>
      </c>
      <c r="AP19" s="117" t="e">
        <f t="shared" si="16"/>
        <v>#DIV/0!</v>
      </c>
      <c r="AQ19" s="117" t="e">
        <f t="shared" si="16"/>
        <v>#DIV/0!</v>
      </c>
      <c r="AR19" s="80"/>
      <c r="AS19" s="80"/>
    </row>
    <row r="20" spans="1:50" ht="15.75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8"/>
      <c r="AA20" s="118"/>
      <c r="AB20" s="118"/>
      <c r="AC20" s="118"/>
      <c r="AD20" s="118"/>
      <c r="AE20" s="118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"/>
      <c r="AS20" s="1"/>
      <c r="AT20" s="4"/>
      <c r="AU20" s="4"/>
      <c r="AV20" s="4"/>
      <c r="AW20" s="4"/>
      <c r="AX20" s="4"/>
    </row>
    <row r="21" spans="1:45" s="33" customFormat="1" ht="15.75" customHeight="1">
      <c r="A21" s="258" t="s">
        <v>12</v>
      </c>
      <c r="B21" s="119">
        <f>SUM(B23:B30)</f>
        <v>309.29999999999995</v>
      </c>
      <c r="C21" s="119">
        <f aca="true" t="shared" si="17" ref="C21:Y21">SUM(C23:C30)</f>
        <v>419.823</v>
      </c>
      <c r="D21" s="119">
        <f t="shared" si="17"/>
        <v>422.04738999999995</v>
      </c>
      <c r="E21" s="119">
        <f t="shared" si="17"/>
        <v>430.48833779999995</v>
      </c>
      <c r="F21" s="119">
        <f t="shared" si="17"/>
        <v>440.82005790719995</v>
      </c>
      <c r="G21" s="119">
        <f t="shared" si="17"/>
        <v>452.2813794127872</v>
      </c>
      <c r="H21" s="119">
        <f t="shared" si="17"/>
        <v>309.29999999999995</v>
      </c>
      <c r="I21" s="254">
        <f t="shared" si="17"/>
        <v>419.823</v>
      </c>
      <c r="J21" s="119">
        <f t="shared" si="17"/>
        <v>422.04738999999995</v>
      </c>
      <c r="K21" s="119">
        <f t="shared" si="17"/>
        <v>430.48833779999995</v>
      </c>
      <c r="L21" s="119">
        <f t="shared" si="17"/>
        <v>440.82005790719995</v>
      </c>
      <c r="M21" s="119">
        <f t="shared" si="17"/>
        <v>452.2813794127872</v>
      </c>
      <c r="N21" s="119">
        <f t="shared" si="17"/>
        <v>116.82900000000001</v>
      </c>
      <c r="O21" s="119">
        <f t="shared" si="17"/>
        <v>132.16</v>
      </c>
      <c r="P21" s="119">
        <f t="shared" si="17"/>
        <v>140.2624</v>
      </c>
      <c r="Q21" s="119">
        <f t="shared" si="17"/>
        <v>147.27552</v>
      </c>
      <c r="R21" s="119">
        <f t="shared" si="17"/>
        <v>162.29762304000002</v>
      </c>
      <c r="S21" s="119">
        <f t="shared" si="17"/>
        <v>176.74211149055998</v>
      </c>
      <c r="T21" s="119">
        <f t="shared" si="17"/>
        <v>0</v>
      </c>
      <c r="U21" s="119">
        <f t="shared" si="17"/>
        <v>0</v>
      </c>
      <c r="V21" s="119">
        <f t="shared" si="17"/>
        <v>0</v>
      </c>
      <c r="W21" s="119">
        <f t="shared" si="17"/>
        <v>0</v>
      </c>
      <c r="X21" s="119">
        <f t="shared" si="17"/>
        <v>0</v>
      </c>
      <c r="Y21" s="119">
        <f t="shared" si="17"/>
        <v>0</v>
      </c>
      <c r="Z21" s="120">
        <f>SUM(Z23:Z30)</f>
        <v>266</v>
      </c>
      <c r="AA21" s="120">
        <f aca="true" t="shared" si="18" ref="AA21:AK21">SUM(AA23:AA30)</f>
        <v>269</v>
      </c>
      <c r="AB21" s="120">
        <f t="shared" si="18"/>
        <v>273</v>
      </c>
      <c r="AC21" s="120">
        <f t="shared" si="18"/>
        <v>273</v>
      </c>
      <c r="AD21" s="120">
        <f t="shared" si="18"/>
        <v>273</v>
      </c>
      <c r="AE21" s="120">
        <f t="shared" si="18"/>
        <v>273</v>
      </c>
      <c r="AF21" s="119">
        <f t="shared" si="18"/>
        <v>32.96900000000001</v>
      </c>
      <c r="AG21" s="119">
        <f t="shared" si="18"/>
        <v>38.611</v>
      </c>
      <c r="AH21" s="119">
        <f t="shared" si="18"/>
        <v>41.213511</v>
      </c>
      <c r="AI21" s="119">
        <f t="shared" si="18"/>
        <v>43.768874682</v>
      </c>
      <c r="AJ21" s="119">
        <f t="shared" si="18"/>
        <v>46.219371664191996</v>
      </c>
      <c r="AK21" s="119">
        <f t="shared" si="18"/>
        <v>48.5312402474016</v>
      </c>
      <c r="AL21" s="119">
        <f aca="true" t="shared" si="19" ref="AL21:AQ21">AF21/Z21/12*1000*1000</f>
        <v>10328.634085213036</v>
      </c>
      <c r="AM21" s="119">
        <f t="shared" si="19"/>
        <v>11961.276332094176</v>
      </c>
      <c r="AN21" s="119">
        <f t="shared" si="19"/>
        <v>12580.43681318681</v>
      </c>
      <c r="AO21" s="119">
        <f t="shared" si="19"/>
        <v>13360.46235714286</v>
      </c>
      <c r="AP21" s="119">
        <f t="shared" si="19"/>
        <v>14108.477308971917</v>
      </c>
      <c r="AQ21" s="119">
        <f t="shared" si="19"/>
        <v>14814.17589969524</v>
      </c>
      <c r="AR21" s="78"/>
      <c r="AS21" s="78"/>
    </row>
    <row r="22" spans="1:45" s="6" customFormat="1" ht="15.75" customHeight="1">
      <c r="A22" s="116" t="s">
        <v>314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8"/>
      <c r="AA22" s="118"/>
      <c r="AB22" s="118"/>
      <c r="AC22" s="118"/>
      <c r="AD22" s="118"/>
      <c r="AE22" s="118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79"/>
      <c r="AS22" s="79"/>
    </row>
    <row r="23" spans="1:45" s="6" customFormat="1" ht="15.75">
      <c r="A23" s="31" t="s">
        <v>256</v>
      </c>
      <c r="B23" s="259">
        <v>62.3</v>
      </c>
      <c r="C23" s="259">
        <v>77.606</v>
      </c>
      <c r="D23" s="259">
        <f>C23*1.015</f>
        <v>78.77008999999998</v>
      </c>
      <c r="E23" s="259">
        <f>D23*1.02</f>
        <v>80.34549179999998</v>
      </c>
      <c r="F23" s="259">
        <f>E23*1.024</f>
        <v>82.27378360319997</v>
      </c>
      <c r="G23" s="259">
        <f>F23*1.026</f>
        <v>84.41290197688318</v>
      </c>
      <c r="H23" s="259">
        <v>62.3</v>
      </c>
      <c r="I23" s="259">
        <v>77.606</v>
      </c>
      <c r="J23" s="259">
        <f>I23*1.015</f>
        <v>78.77008999999998</v>
      </c>
      <c r="K23" s="259">
        <f>J23*1.02</f>
        <v>80.34549179999998</v>
      </c>
      <c r="L23" s="259">
        <f>K23*1.024</f>
        <v>82.27378360319997</v>
      </c>
      <c r="M23" s="259">
        <f>L23*1.026</f>
        <v>84.41290197688318</v>
      </c>
      <c r="N23" s="259">
        <v>23.9</v>
      </c>
      <c r="O23" s="259">
        <v>19.046</v>
      </c>
      <c r="P23" s="259">
        <f>O23*1.05</f>
        <v>19.9983</v>
      </c>
      <c r="Q23" s="259">
        <f>P23*1.05</f>
        <v>20.998215000000002</v>
      </c>
      <c r="R23" s="259">
        <f>Q23*1.102</f>
        <v>23.140032930000004</v>
      </c>
      <c r="S23" s="259">
        <f>R23*1.089</f>
        <v>25.199495860770003</v>
      </c>
      <c r="T23" s="117">
        <v>0</v>
      </c>
      <c r="U23" s="117">
        <v>0</v>
      </c>
      <c r="V23" s="117">
        <v>0</v>
      </c>
      <c r="W23" s="117">
        <v>0</v>
      </c>
      <c r="X23" s="117">
        <v>0</v>
      </c>
      <c r="Y23" s="117">
        <v>0</v>
      </c>
      <c r="Z23" s="268">
        <v>99</v>
      </c>
      <c r="AA23" s="268">
        <v>86</v>
      </c>
      <c r="AB23" s="268">
        <v>86</v>
      </c>
      <c r="AC23" s="268">
        <v>86</v>
      </c>
      <c r="AD23" s="268">
        <v>86</v>
      </c>
      <c r="AE23" s="268">
        <v>86</v>
      </c>
      <c r="AF23" s="259">
        <v>14.4</v>
      </c>
      <c r="AG23" s="259">
        <v>14.426</v>
      </c>
      <c r="AH23" s="259">
        <f>AG23*1.053</f>
        <v>15.190577999999999</v>
      </c>
      <c r="AI23" s="259">
        <f aca="true" t="shared" si="20" ref="AI23:AI28">AH23*1.062</f>
        <v>16.132393836</v>
      </c>
      <c r="AJ23" s="259">
        <f aca="true" t="shared" si="21" ref="AJ23:AJ28">AI23*1.056</f>
        <v>17.035807890816</v>
      </c>
      <c r="AK23" s="259">
        <f aca="true" t="shared" si="22" ref="AK23:AK28">AJ23*1.05</f>
        <v>17.8875982853568</v>
      </c>
      <c r="AL23" s="117">
        <f aca="true" t="shared" si="23" ref="AL23:AQ23">AF23/Z23/12*1000*1000</f>
        <v>12121.212121212122</v>
      </c>
      <c r="AM23" s="117">
        <f t="shared" si="23"/>
        <v>13978.682170542636</v>
      </c>
      <c r="AN23" s="117">
        <f t="shared" si="23"/>
        <v>14719.552325581393</v>
      </c>
      <c r="AO23" s="117">
        <f t="shared" si="23"/>
        <v>15632.164569767441</v>
      </c>
      <c r="AP23" s="117">
        <f t="shared" si="23"/>
        <v>16507.56578567442</v>
      </c>
      <c r="AQ23" s="117">
        <f t="shared" si="23"/>
        <v>17332.944074958134</v>
      </c>
      <c r="AR23" s="79"/>
      <c r="AS23" s="79"/>
    </row>
    <row r="24" spans="1:45" s="6" customFormat="1" ht="15.75">
      <c r="A24" s="31" t="s">
        <v>296</v>
      </c>
      <c r="B24" s="259">
        <v>16.4</v>
      </c>
      <c r="C24" s="259">
        <v>32.369</v>
      </c>
      <c r="D24" s="259">
        <v>33.51</v>
      </c>
      <c r="E24" s="259">
        <f aca="true" t="shared" si="24" ref="E24:E30">D24*1.02</f>
        <v>34.1802</v>
      </c>
      <c r="F24" s="259">
        <f aca="true" t="shared" si="25" ref="F24:F30">E24*1.024</f>
        <v>35.0005248</v>
      </c>
      <c r="G24" s="259">
        <f aca="true" t="shared" si="26" ref="G24:G30">F24*1.026</f>
        <v>35.910538444800004</v>
      </c>
      <c r="H24" s="259">
        <v>16.4</v>
      </c>
      <c r="I24" s="259">
        <v>32.369</v>
      </c>
      <c r="J24" s="259">
        <v>33.51</v>
      </c>
      <c r="K24" s="259">
        <f aca="true" t="shared" si="27" ref="K24:K30">J24*1.02</f>
        <v>34.1802</v>
      </c>
      <c r="L24" s="259">
        <f aca="true" t="shared" si="28" ref="L24:L30">K24*1.024</f>
        <v>35.0005248</v>
      </c>
      <c r="M24" s="259">
        <f aca="true" t="shared" si="29" ref="M24:M30">L24*1.026</f>
        <v>35.910538444800004</v>
      </c>
      <c r="N24" s="259">
        <v>5.6</v>
      </c>
      <c r="O24" s="259">
        <v>8.027</v>
      </c>
      <c r="P24" s="259">
        <f aca="true" t="shared" si="30" ref="P24:Q27">O24*1.05</f>
        <v>8.42835</v>
      </c>
      <c r="Q24" s="259">
        <f t="shared" si="30"/>
        <v>8.8497675</v>
      </c>
      <c r="R24" s="259">
        <f aca="true" t="shared" si="31" ref="R24:R30">Q24*1.102</f>
        <v>9.752443785</v>
      </c>
      <c r="S24" s="259">
        <f aca="true" t="shared" si="32" ref="S24:S30">R24*1.089</f>
        <v>10.620411281865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268">
        <v>12</v>
      </c>
      <c r="AA24" s="268">
        <v>11</v>
      </c>
      <c r="AB24" s="268">
        <v>11</v>
      </c>
      <c r="AC24" s="268">
        <v>11</v>
      </c>
      <c r="AD24" s="268">
        <v>11</v>
      </c>
      <c r="AE24" s="268">
        <v>11</v>
      </c>
      <c r="AF24" s="259">
        <v>1.3</v>
      </c>
      <c r="AG24" s="259">
        <v>1.605</v>
      </c>
      <c r="AH24" s="259">
        <f>AG24*1.053</f>
        <v>1.690065</v>
      </c>
      <c r="AI24" s="259">
        <f t="shared" si="20"/>
        <v>1.79484903</v>
      </c>
      <c r="AJ24" s="259">
        <f t="shared" si="21"/>
        <v>1.89536057568</v>
      </c>
      <c r="AK24" s="259">
        <f t="shared" si="22"/>
        <v>1.990128604464</v>
      </c>
      <c r="AL24" s="117">
        <f aca="true" t="shared" si="33" ref="AL24:AL30">AF24/Z24/12*1000*1000</f>
        <v>9027.77777777778</v>
      </c>
      <c r="AM24" s="117">
        <f aca="true" t="shared" si="34" ref="AM24:AM30">AG24/AA24/12*1000*1000</f>
        <v>12159.09090909091</v>
      </c>
      <c r="AN24" s="117">
        <f aca="true" t="shared" si="35" ref="AN24:AN30">AH24/AB24/12*1000*1000</f>
        <v>12803.522727272726</v>
      </c>
      <c r="AO24" s="117">
        <f aca="true" t="shared" si="36" ref="AO24:AO30">AI24/AC24/12*1000*1000</f>
        <v>13597.341136363637</v>
      </c>
      <c r="AP24" s="117">
        <f aca="true" t="shared" si="37" ref="AP24:AP30">AJ24/AD24/12*1000*1000</f>
        <v>14358.79224</v>
      </c>
      <c r="AQ24" s="117">
        <f aca="true" t="shared" si="38" ref="AQ24:AQ30">AK24/AE24/12*1000*1000</f>
        <v>15076.731852000003</v>
      </c>
      <c r="AR24" s="79"/>
      <c r="AS24" s="79"/>
    </row>
    <row r="25" spans="1:45" s="6" customFormat="1" ht="15.75">
      <c r="A25" s="31" t="s">
        <v>297</v>
      </c>
      <c r="B25" s="259">
        <v>19.1</v>
      </c>
      <c r="C25" s="259">
        <v>24.217</v>
      </c>
      <c r="D25" s="259">
        <f>C25*1.015</f>
        <v>24.580254999999998</v>
      </c>
      <c r="E25" s="259">
        <f t="shared" si="24"/>
        <v>25.0718601</v>
      </c>
      <c r="F25" s="259">
        <f t="shared" si="25"/>
        <v>25.6735847424</v>
      </c>
      <c r="G25" s="259">
        <f t="shared" si="26"/>
        <v>26.3410979457024</v>
      </c>
      <c r="H25" s="259">
        <v>19.1</v>
      </c>
      <c r="I25" s="259">
        <v>24.217</v>
      </c>
      <c r="J25" s="259">
        <f>I25*1.015</f>
        <v>24.580254999999998</v>
      </c>
      <c r="K25" s="259">
        <f t="shared" si="27"/>
        <v>25.0718601</v>
      </c>
      <c r="L25" s="259">
        <f t="shared" si="28"/>
        <v>25.6735847424</v>
      </c>
      <c r="M25" s="259">
        <f t="shared" si="29"/>
        <v>26.3410979457024</v>
      </c>
      <c r="N25" s="259">
        <v>9</v>
      </c>
      <c r="O25" s="259">
        <v>13.979</v>
      </c>
      <c r="P25" s="259">
        <f t="shared" si="30"/>
        <v>14.67795</v>
      </c>
      <c r="Q25" s="259">
        <f t="shared" si="30"/>
        <v>15.4118475</v>
      </c>
      <c r="R25" s="259">
        <f t="shared" si="31"/>
        <v>16.983855945000002</v>
      </c>
      <c r="S25" s="259">
        <f t="shared" si="32"/>
        <v>18.495419124105002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268">
        <v>19</v>
      </c>
      <c r="AA25" s="268">
        <v>19</v>
      </c>
      <c r="AB25" s="268">
        <v>19</v>
      </c>
      <c r="AC25" s="268">
        <v>19</v>
      </c>
      <c r="AD25" s="268">
        <v>19</v>
      </c>
      <c r="AE25" s="268">
        <v>19</v>
      </c>
      <c r="AF25" s="259">
        <v>2.6</v>
      </c>
      <c r="AG25" s="259">
        <v>2.845</v>
      </c>
      <c r="AH25" s="263">
        <f>AG25*1.053</f>
        <v>2.995785</v>
      </c>
      <c r="AI25" s="259">
        <f t="shared" si="20"/>
        <v>3.1815236700000002</v>
      </c>
      <c r="AJ25" s="259">
        <f t="shared" si="21"/>
        <v>3.3596889955200004</v>
      </c>
      <c r="AK25" s="259">
        <f t="shared" si="22"/>
        <v>3.5276734452960006</v>
      </c>
      <c r="AL25" s="117">
        <f t="shared" si="33"/>
        <v>11403.508771929826</v>
      </c>
      <c r="AM25" s="117">
        <f t="shared" si="34"/>
        <v>12478.070175438597</v>
      </c>
      <c r="AN25" s="117">
        <f t="shared" si="35"/>
        <v>13139.407894736845</v>
      </c>
      <c r="AO25" s="117">
        <f t="shared" si="36"/>
        <v>13954.05118421053</v>
      </c>
      <c r="AP25" s="117">
        <f t="shared" si="37"/>
        <v>14735.478050526317</v>
      </c>
      <c r="AQ25" s="117">
        <f t="shared" si="38"/>
        <v>15472.251953052633</v>
      </c>
      <c r="AR25" s="79"/>
      <c r="AS25" s="79"/>
    </row>
    <row r="26" spans="1:45" s="6" customFormat="1" ht="15.75">
      <c r="A26" s="31" t="s">
        <v>298</v>
      </c>
      <c r="B26" s="259">
        <v>6.6</v>
      </c>
      <c r="C26" s="259">
        <v>0.47</v>
      </c>
      <c r="D26" s="259">
        <v>0</v>
      </c>
      <c r="E26" s="259">
        <f t="shared" si="24"/>
        <v>0</v>
      </c>
      <c r="F26" s="259">
        <f t="shared" si="25"/>
        <v>0</v>
      </c>
      <c r="G26" s="259">
        <f t="shared" si="26"/>
        <v>0</v>
      </c>
      <c r="H26" s="259">
        <v>6.6</v>
      </c>
      <c r="I26" s="259">
        <v>0.47</v>
      </c>
      <c r="J26" s="259">
        <v>0</v>
      </c>
      <c r="K26" s="259">
        <f t="shared" si="27"/>
        <v>0</v>
      </c>
      <c r="L26" s="259">
        <f t="shared" si="28"/>
        <v>0</v>
      </c>
      <c r="M26" s="259">
        <f t="shared" si="29"/>
        <v>0</v>
      </c>
      <c r="N26" s="259">
        <v>0.9</v>
      </c>
      <c r="O26" s="259">
        <v>-0.564</v>
      </c>
      <c r="P26" s="259">
        <v>0</v>
      </c>
      <c r="Q26" s="259">
        <f t="shared" si="30"/>
        <v>0</v>
      </c>
      <c r="R26" s="259">
        <f t="shared" si="31"/>
        <v>0</v>
      </c>
      <c r="S26" s="259">
        <f t="shared" si="32"/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268">
        <v>1</v>
      </c>
      <c r="AA26" s="268">
        <v>0</v>
      </c>
      <c r="AB26" s="268">
        <v>0</v>
      </c>
      <c r="AC26" s="268">
        <v>0</v>
      </c>
      <c r="AD26" s="268">
        <v>0</v>
      </c>
      <c r="AE26" s="268">
        <v>0</v>
      </c>
      <c r="AF26" s="259">
        <v>0.103</v>
      </c>
      <c r="AG26" s="259">
        <v>0</v>
      </c>
      <c r="AH26" s="259">
        <f>AG26*1.053</f>
        <v>0</v>
      </c>
      <c r="AI26" s="259">
        <f t="shared" si="20"/>
        <v>0</v>
      </c>
      <c r="AJ26" s="259">
        <f t="shared" si="21"/>
        <v>0</v>
      </c>
      <c r="AK26" s="259">
        <f t="shared" si="22"/>
        <v>0</v>
      </c>
      <c r="AL26" s="117">
        <f t="shared" si="33"/>
        <v>8583.333333333334</v>
      </c>
      <c r="AM26" s="117" t="e">
        <f t="shared" si="34"/>
        <v>#DIV/0!</v>
      </c>
      <c r="AN26" s="117" t="e">
        <f t="shared" si="35"/>
        <v>#DIV/0!</v>
      </c>
      <c r="AO26" s="117" t="e">
        <f t="shared" si="36"/>
        <v>#DIV/0!</v>
      </c>
      <c r="AP26" s="117" t="e">
        <f t="shared" si="37"/>
        <v>#DIV/0!</v>
      </c>
      <c r="AQ26" s="117" t="e">
        <f t="shared" si="38"/>
        <v>#DIV/0!</v>
      </c>
      <c r="AR26" s="79"/>
      <c r="AS26" s="79"/>
    </row>
    <row r="27" spans="1:45" s="6" customFormat="1" ht="15.75">
      <c r="A27" s="31" t="s">
        <v>299</v>
      </c>
      <c r="B27" s="259">
        <v>7.5</v>
      </c>
      <c r="C27" s="259">
        <v>24.932</v>
      </c>
      <c r="D27" s="259">
        <f>C27*1.015</f>
        <v>25.305979999999995</v>
      </c>
      <c r="E27" s="259">
        <f t="shared" si="24"/>
        <v>25.812099599999996</v>
      </c>
      <c r="F27" s="259">
        <f t="shared" si="25"/>
        <v>26.431589990399996</v>
      </c>
      <c r="G27" s="259">
        <f t="shared" si="26"/>
        <v>27.118811330150397</v>
      </c>
      <c r="H27" s="259">
        <v>7.5</v>
      </c>
      <c r="I27" s="259">
        <v>24.932</v>
      </c>
      <c r="J27" s="259">
        <f>I27*1.015</f>
        <v>25.305979999999995</v>
      </c>
      <c r="K27" s="259">
        <f t="shared" si="27"/>
        <v>25.812099599999996</v>
      </c>
      <c r="L27" s="259">
        <f t="shared" si="28"/>
        <v>26.431589990399996</v>
      </c>
      <c r="M27" s="259">
        <f t="shared" si="29"/>
        <v>27.118811330150397</v>
      </c>
      <c r="N27" s="259">
        <v>1.2</v>
      </c>
      <c r="O27" s="259">
        <v>0.376</v>
      </c>
      <c r="P27" s="259">
        <v>1.297</v>
      </c>
      <c r="Q27" s="259">
        <f t="shared" si="30"/>
        <v>1.36185</v>
      </c>
      <c r="R27" s="259">
        <f t="shared" si="31"/>
        <v>1.5007587000000002</v>
      </c>
      <c r="S27" s="259">
        <f t="shared" si="32"/>
        <v>1.6343262243000003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268">
        <v>5</v>
      </c>
      <c r="AA27" s="268">
        <v>9</v>
      </c>
      <c r="AB27" s="268">
        <v>12</v>
      </c>
      <c r="AC27" s="268">
        <v>12</v>
      </c>
      <c r="AD27" s="268">
        <v>12</v>
      </c>
      <c r="AE27" s="268">
        <v>12</v>
      </c>
      <c r="AF27" s="259">
        <v>0.6</v>
      </c>
      <c r="AG27" s="259">
        <v>1.224</v>
      </c>
      <c r="AH27" s="259">
        <v>1.718</v>
      </c>
      <c r="AI27" s="259">
        <f t="shared" si="20"/>
        <v>1.824516</v>
      </c>
      <c r="AJ27" s="259">
        <f t="shared" si="21"/>
        <v>1.9266888960000002</v>
      </c>
      <c r="AK27" s="259">
        <f t="shared" si="22"/>
        <v>2.0230233408000005</v>
      </c>
      <c r="AL27" s="117">
        <f t="shared" si="33"/>
        <v>10000</v>
      </c>
      <c r="AM27" s="117">
        <f t="shared" si="34"/>
        <v>11333.333333333334</v>
      </c>
      <c r="AN27" s="117">
        <f t="shared" si="35"/>
        <v>11930.555555555555</v>
      </c>
      <c r="AO27" s="117">
        <f t="shared" si="36"/>
        <v>12670.250000000002</v>
      </c>
      <c r="AP27" s="117">
        <f t="shared" si="37"/>
        <v>13379.784000000001</v>
      </c>
      <c r="AQ27" s="117">
        <f t="shared" si="38"/>
        <v>14048.773200000003</v>
      </c>
      <c r="AR27" s="79"/>
      <c r="AS27" s="79"/>
    </row>
    <row r="28" spans="1:45" s="6" customFormat="1" ht="15.75">
      <c r="A28" s="31" t="s">
        <v>300</v>
      </c>
      <c r="B28" s="259">
        <v>0.8</v>
      </c>
      <c r="C28" s="259">
        <v>3.258</v>
      </c>
      <c r="D28" s="259">
        <v>3.45</v>
      </c>
      <c r="E28" s="259">
        <f t="shared" si="24"/>
        <v>3.519</v>
      </c>
      <c r="F28" s="259">
        <f t="shared" si="25"/>
        <v>3.603456</v>
      </c>
      <c r="G28" s="259">
        <f t="shared" si="26"/>
        <v>3.697145856</v>
      </c>
      <c r="H28" s="259">
        <v>0.8</v>
      </c>
      <c r="I28" s="259">
        <v>3.258</v>
      </c>
      <c r="J28" s="259">
        <v>3.45</v>
      </c>
      <c r="K28" s="259">
        <f t="shared" si="27"/>
        <v>3.519</v>
      </c>
      <c r="L28" s="259">
        <f t="shared" si="28"/>
        <v>3.603456</v>
      </c>
      <c r="M28" s="259">
        <f t="shared" si="29"/>
        <v>3.697145856</v>
      </c>
      <c r="N28" s="259">
        <v>0.8</v>
      </c>
      <c r="O28" s="259">
        <v>2.051</v>
      </c>
      <c r="P28" s="259">
        <f aca="true" t="shared" si="39" ref="P28:Q30">O28*1.05</f>
        <v>2.15355</v>
      </c>
      <c r="Q28" s="259">
        <f t="shared" si="39"/>
        <v>2.2612275000000004</v>
      </c>
      <c r="R28" s="259">
        <f t="shared" si="31"/>
        <v>2.4918727050000005</v>
      </c>
      <c r="S28" s="259">
        <f t="shared" si="32"/>
        <v>2.7136493757450006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268">
        <v>3</v>
      </c>
      <c r="AA28" s="268">
        <v>3</v>
      </c>
      <c r="AB28" s="268">
        <v>3</v>
      </c>
      <c r="AC28" s="268">
        <v>3</v>
      </c>
      <c r="AD28" s="268">
        <v>3</v>
      </c>
      <c r="AE28" s="268">
        <v>3</v>
      </c>
      <c r="AF28" s="259">
        <v>0.266</v>
      </c>
      <c r="AG28" s="259">
        <v>0.381</v>
      </c>
      <c r="AH28" s="259">
        <f>AG28*1.053</f>
        <v>0.40119299999999997</v>
      </c>
      <c r="AI28" s="259">
        <f t="shared" si="20"/>
        <v>0.426066966</v>
      </c>
      <c r="AJ28" s="259">
        <f t="shared" si="21"/>
        <v>0.449926716096</v>
      </c>
      <c r="AK28" s="259">
        <f t="shared" si="22"/>
        <v>0.47242305190080003</v>
      </c>
      <c r="AL28" s="117">
        <f t="shared" si="33"/>
        <v>7388.88888888889</v>
      </c>
      <c r="AM28" s="117">
        <f t="shared" si="34"/>
        <v>10583.333333333334</v>
      </c>
      <c r="AN28" s="117">
        <f t="shared" si="35"/>
        <v>11144.25</v>
      </c>
      <c r="AO28" s="117">
        <f t="shared" si="36"/>
        <v>11835.193500000001</v>
      </c>
      <c r="AP28" s="117">
        <f t="shared" si="37"/>
        <v>12497.964336</v>
      </c>
      <c r="AQ28" s="117">
        <f t="shared" si="38"/>
        <v>13122.862552800001</v>
      </c>
      <c r="AR28" s="79"/>
      <c r="AS28" s="79"/>
    </row>
    <row r="29" spans="1:45" s="6" customFormat="1" ht="15.75">
      <c r="A29" s="31" t="s">
        <v>301</v>
      </c>
      <c r="B29" s="259">
        <v>2</v>
      </c>
      <c r="C29" s="259">
        <v>6.3</v>
      </c>
      <c r="D29" s="259">
        <v>2</v>
      </c>
      <c r="E29" s="259">
        <f t="shared" si="24"/>
        <v>2.04</v>
      </c>
      <c r="F29" s="259">
        <f t="shared" si="25"/>
        <v>2.08896</v>
      </c>
      <c r="G29" s="259">
        <f t="shared" si="26"/>
        <v>2.14327296</v>
      </c>
      <c r="H29" s="259">
        <v>2</v>
      </c>
      <c r="I29" s="259">
        <v>6.3</v>
      </c>
      <c r="J29" s="259">
        <v>2</v>
      </c>
      <c r="K29" s="259">
        <f t="shared" si="27"/>
        <v>2.04</v>
      </c>
      <c r="L29" s="259">
        <f t="shared" si="28"/>
        <v>2.08896</v>
      </c>
      <c r="M29" s="259">
        <f t="shared" si="29"/>
        <v>2.14327296</v>
      </c>
      <c r="N29" s="259">
        <v>0.429</v>
      </c>
      <c r="O29" s="259">
        <v>0.032</v>
      </c>
      <c r="P29" s="259">
        <f t="shared" si="39"/>
        <v>0.033600000000000005</v>
      </c>
      <c r="Q29" s="259">
        <f t="shared" si="39"/>
        <v>0.035280000000000006</v>
      </c>
      <c r="R29" s="259">
        <f t="shared" si="31"/>
        <v>0.038878560000000006</v>
      </c>
      <c r="S29" s="259">
        <f t="shared" si="32"/>
        <v>0.04233875184000001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268">
        <v>0</v>
      </c>
      <c r="AA29" s="268">
        <v>0</v>
      </c>
      <c r="AB29" s="268">
        <v>1</v>
      </c>
      <c r="AC29" s="268">
        <v>1</v>
      </c>
      <c r="AD29" s="268">
        <v>1</v>
      </c>
      <c r="AE29" s="268">
        <v>1</v>
      </c>
      <c r="AF29" s="259">
        <v>0</v>
      </c>
      <c r="AG29" s="259">
        <v>0</v>
      </c>
      <c r="AH29" s="259">
        <v>0.127</v>
      </c>
      <c r="AI29" s="259">
        <v>0.135</v>
      </c>
      <c r="AJ29" s="259">
        <v>0.142</v>
      </c>
      <c r="AK29" s="259">
        <v>0.15</v>
      </c>
      <c r="AL29" s="117" t="e">
        <f t="shared" si="33"/>
        <v>#DIV/0!</v>
      </c>
      <c r="AM29" s="117" t="e">
        <f t="shared" si="34"/>
        <v>#DIV/0!</v>
      </c>
      <c r="AN29" s="117">
        <f t="shared" si="35"/>
        <v>10583.333333333334</v>
      </c>
      <c r="AO29" s="117">
        <f t="shared" si="36"/>
        <v>11250.000000000002</v>
      </c>
      <c r="AP29" s="117">
        <f t="shared" si="37"/>
        <v>11833.333333333332</v>
      </c>
      <c r="AQ29" s="117">
        <f t="shared" si="38"/>
        <v>12499.999999999998</v>
      </c>
      <c r="AR29" s="79"/>
      <c r="AS29" s="79"/>
    </row>
    <row r="30" spans="1:45" s="6" customFormat="1" ht="15.75">
      <c r="A30" s="116" t="s">
        <v>302</v>
      </c>
      <c r="B30" s="259">
        <v>194.6</v>
      </c>
      <c r="C30" s="259">
        <v>250.671</v>
      </c>
      <c r="D30" s="259">
        <f>C30*1.015</f>
        <v>254.43106499999996</v>
      </c>
      <c r="E30" s="259">
        <f t="shared" si="24"/>
        <v>259.5196863</v>
      </c>
      <c r="F30" s="259">
        <f t="shared" si="25"/>
        <v>265.7481587712</v>
      </c>
      <c r="G30" s="259">
        <f t="shared" si="26"/>
        <v>272.6576108992512</v>
      </c>
      <c r="H30" s="259">
        <v>194.6</v>
      </c>
      <c r="I30" s="259">
        <v>250.671</v>
      </c>
      <c r="J30" s="259">
        <f>I30*1.015</f>
        <v>254.43106499999996</v>
      </c>
      <c r="K30" s="259">
        <f t="shared" si="27"/>
        <v>259.5196863</v>
      </c>
      <c r="L30" s="259">
        <f t="shared" si="28"/>
        <v>265.7481587712</v>
      </c>
      <c r="M30" s="259">
        <f t="shared" si="29"/>
        <v>272.6576108992512</v>
      </c>
      <c r="N30" s="259">
        <v>75</v>
      </c>
      <c r="O30" s="259">
        <v>89.213</v>
      </c>
      <c r="P30" s="259">
        <f t="shared" si="39"/>
        <v>93.67365</v>
      </c>
      <c r="Q30" s="259">
        <f t="shared" si="39"/>
        <v>98.3573325</v>
      </c>
      <c r="R30" s="259">
        <f t="shared" si="31"/>
        <v>108.389780415</v>
      </c>
      <c r="S30" s="259">
        <f t="shared" si="32"/>
        <v>118.036470871935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268">
        <v>127</v>
      </c>
      <c r="AA30" s="268">
        <v>141</v>
      </c>
      <c r="AB30" s="268">
        <v>141</v>
      </c>
      <c r="AC30" s="268">
        <v>141</v>
      </c>
      <c r="AD30" s="268">
        <v>141</v>
      </c>
      <c r="AE30" s="268">
        <v>141</v>
      </c>
      <c r="AF30" s="259">
        <v>13.7</v>
      </c>
      <c r="AG30" s="259">
        <v>18.13</v>
      </c>
      <c r="AH30" s="259">
        <f>AG30*1.053</f>
        <v>19.090889999999998</v>
      </c>
      <c r="AI30" s="259">
        <f>AH30*1.062</f>
        <v>20.274525179999998</v>
      </c>
      <c r="AJ30" s="259">
        <f>AI30*1.056</f>
        <v>21.409898590079997</v>
      </c>
      <c r="AK30" s="259">
        <f>AJ30*1.05</f>
        <v>22.480393519584</v>
      </c>
      <c r="AL30" s="117">
        <f t="shared" si="33"/>
        <v>8989.501312335959</v>
      </c>
      <c r="AM30" s="117">
        <f t="shared" si="34"/>
        <v>10715.13002364066</v>
      </c>
      <c r="AN30" s="117">
        <f t="shared" si="35"/>
        <v>11283.031914893616</v>
      </c>
      <c r="AO30" s="117">
        <f t="shared" si="36"/>
        <v>11982.579893617021</v>
      </c>
      <c r="AP30" s="117">
        <f t="shared" si="37"/>
        <v>12653.604367659573</v>
      </c>
      <c r="AQ30" s="117">
        <f t="shared" si="38"/>
        <v>13286.284586042551</v>
      </c>
      <c r="AR30" s="79"/>
      <c r="AS30" s="79"/>
    </row>
    <row r="31" spans="1:43" ht="15.75">
      <c r="A31" s="260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9"/>
      <c r="AA31" s="269"/>
      <c r="AB31" s="269"/>
      <c r="AC31" s="269"/>
      <c r="AD31" s="269"/>
      <c r="AE31" s="269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</row>
    <row r="32" spans="1:45" s="33" customFormat="1" ht="49.5" customHeight="1">
      <c r="A32" s="258" t="s">
        <v>99</v>
      </c>
      <c r="B32" s="119">
        <f aca="true" t="shared" si="40" ref="B32:G32">B35+B36</f>
        <v>242.3</v>
      </c>
      <c r="C32" s="119">
        <f t="shared" si="40"/>
        <v>347.4</v>
      </c>
      <c r="D32" s="119">
        <f t="shared" si="40"/>
        <v>343.2</v>
      </c>
      <c r="E32" s="119">
        <f t="shared" si="40"/>
        <v>354.1</v>
      </c>
      <c r="F32" s="119">
        <f t="shared" si="40"/>
        <v>366.5</v>
      </c>
      <c r="G32" s="119">
        <f t="shared" si="40"/>
        <v>37.9</v>
      </c>
      <c r="H32" s="119">
        <v>242.2</v>
      </c>
      <c r="I32" s="264">
        <v>350.1</v>
      </c>
      <c r="J32" s="119">
        <f aca="true" t="shared" si="41" ref="J32:Y32">J35+J36</f>
        <v>354</v>
      </c>
      <c r="K32" s="119">
        <f t="shared" si="41"/>
        <v>365</v>
      </c>
      <c r="L32" s="119">
        <f t="shared" si="41"/>
        <v>378</v>
      </c>
      <c r="M32" s="119">
        <f t="shared" si="41"/>
        <v>389</v>
      </c>
      <c r="N32" s="119">
        <f t="shared" si="41"/>
        <v>10.7</v>
      </c>
      <c r="O32" s="119">
        <f t="shared" si="41"/>
        <v>19.2</v>
      </c>
      <c r="P32" s="119">
        <f t="shared" si="41"/>
        <v>21</v>
      </c>
      <c r="Q32" s="119">
        <f t="shared" si="41"/>
        <v>23</v>
      </c>
      <c r="R32" s="119">
        <f t="shared" si="41"/>
        <v>25</v>
      </c>
      <c r="S32" s="119">
        <f t="shared" si="41"/>
        <v>26.5</v>
      </c>
      <c r="T32" s="119">
        <f t="shared" si="41"/>
        <v>0</v>
      </c>
      <c r="U32" s="119">
        <f t="shared" si="41"/>
        <v>0</v>
      </c>
      <c r="V32" s="119">
        <f t="shared" si="41"/>
        <v>0</v>
      </c>
      <c r="W32" s="119">
        <f t="shared" si="41"/>
        <v>0</v>
      </c>
      <c r="X32" s="119">
        <f t="shared" si="41"/>
        <v>0</v>
      </c>
      <c r="Y32" s="119">
        <f t="shared" si="41"/>
        <v>0</v>
      </c>
      <c r="Z32" s="120">
        <v>106</v>
      </c>
      <c r="AA32" s="120">
        <v>103</v>
      </c>
      <c r="AB32" s="120">
        <f aca="true" t="shared" si="42" ref="AB32:AK32">AB34+AB35+AB36</f>
        <v>105</v>
      </c>
      <c r="AC32" s="120">
        <f t="shared" si="42"/>
        <v>108</v>
      </c>
      <c r="AD32" s="120">
        <f t="shared" si="42"/>
        <v>111</v>
      </c>
      <c r="AE32" s="120">
        <f t="shared" si="42"/>
        <v>111</v>
      </c>
      <c r="AF32" s="119">
        <v>35.015</v>
      </c>
      <c r="AG32" s="119">
        <v>45.4</v>
      </c>
      <c r="AH32" s="119">
        <f t="shared" si="42"/>
        <v>51.699999999999996</v>
      </c>
      <c r="AI32" s="119">
        <f t="shared" si="42"/>
        <v>53.121</v>
      </c>
      <c r="AJ32" s="119">
        <f t="shared" si="42"/>
        <v>53.862</v>
      </c>
      <c r="AK32" s="119">
        <f t="shared" si="42"/>
        <v>54.082</v>
      </c>
      <c r="AL32" s="119">
        <f aca="true" t="shared" si="43" ref="AL32:AQ32">AF32/Z32/12*1000*1000</f>
        <v>27527.515723270444</v>
      </c>
      <c r="AM32" s="119">
        <f t="shared" si="43"/>
        <v>36731.39158576052</v>
      </c>
      <c r="AN32" s="119">
        <f t="shared" si="43"/>
        <v>41031.74603174603</v>
      </c>
      <c r="AO32" s="119">
        <f t="shared" si="43"/>
        <v>40988.425925925934</v>
      </c>
      <c r="AP32" s="119">
        <f t="shared" si="43"/>
        <v>40436.93693693694</v>
      </c>
      <c r="AQ32" s="119">
        <f t="shared" si="43"/>
        <v>40602.1021021021</v>
      </c>
      <c r="AR32" s="78" t="s">
        <v>224</v>
      </c>
      <c r="AS32" s="78"/>
    </row>
    <row r="33" spans="1:45" s="33" customFormat="1" ht="18.75" customHeight="1">
      <c r="A33" s="116" t="s">
        <v>314</v>
      </c>
      <c r="B33" s="119"/>
      <c r="C33" s="119"/>
      <c r="D33" s="119"/>
      <c r="E33" s="119"/>
      <c r="F33" s="119"/>
      <c r="G33" s="119"/>
      <c r="H33" s="119"/>
      <c r="I33" s="264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20"/>
      <c r="AA33" s="120"/>
      <c r="AB33" s="120"/>
      <c r="AC33" s="120"/>
      <c r="AD33" s="120"/>
      <c r="AE33" s="120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78"/>
      <c r="AS33" s="78"/>
    </row>
    <row r="34" spans="1:45" s="25" customFormat="1" ht="15.75" customHeight="1">
      <c r="A34" s="116" t="s">
        <v>307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8">
        <v>2</v>
      </c>
      <c r="AA34" s="118">
        <v>3</v>
      </c>
      <c r="AB34" s="118">
        <v>3</v>
      </c>
      <c r="AC34" s="118">
        <v>3</v>
      </c>
      <c r="AD34" s="118">
        <v>3</v>
      </c>
      <c r="AE34" s="118">
        <v>3</v>
      </c>
      <c r="AF34" s="117">
        <v>0.144</v>
      </c>
      <c r="AG34" s="117">
        <v>0.3</v>
      </c>
      <c r="AH34" s="117">
        <v>0.3</v>
      </c>
      <c r="AI34" s="117">
        <v>0.421</v>
      </c>
      <c r="AJ34" s="117">
        <v>0.462</v>
      </c>
      <c r="AK34" s="117">
        <v>0.482</v>
      </c>
      <c r="AL34" s="117">
        <f>AF34/Z34/12*1000*1000</f>
        <v>5999.999999999999</v>
      </c>
      <c r="AM34" s="117">
        <f>AG34/AA34/12*1000</f>
        <v>8.333333333333334</v>
      </c>
      <c r="AN34" s="117">
        <f>AH34/AB34/12*1000*1000</f>
        <v>8333.333333333334</v>
      </c>
      <c r="AO34" s="117">
        <f aca="true" t="shared" si="44" ref="AO34:AQ36">AI34/AC34/12*1000*1000</f>
        <v>11694.444444444445</v>
      </c>
      <c r="AP34" s="117">
        <f t="shared" si="44"/>
        <v>12833.333333333334</v>
      </c>
      <c r="AQ34" s="117">
        <f t="shared" si="44"/>
        <v>13388.888888888887</v>
      </c>
      <c r="AR34" s="80"/>
      <c r="AS34" s="80"/>
    </row>
    <row r="35" spans="1:45" s="25" customFormat="1" ht="15.75" customHeight="1">
      <c r="A35" s="116" t="s">
        <v>163</v>
      </c>
      <c r="B35" s="117">
        <v>222.5</v>
      </c>
      <c r="C35" s="117">
        <v>315.5</v>
      </c>
      <c r="D35" s="117">
        <v>310</v>
      </c>
      <c r="E35" s="117">
        <v>320</v>
      </c>
      <c r="F35" s="117">
        <v>330</v>
      </c>
      <c r="G35" s="117">
        <v>0</v>
      </c>
      <c r="H35" s="117">
        <v>222.5</v>
      </c>
      <c r="I35" s="117">
        <v>308</v>
      </c>
      <c r="J35" s="117">
        <v>320</v>
      </c>
      <c r="K35" s="117">
        <v>330</v>
      </c>
      <c r="L35" s="117">
        <v>340</v>
      </c>
      <c r="M35" s="117">
        <v>350</v>
      </c>
      <c r="N35" s="117">
        <v>7.5</v>
      </c>
      <c r="O35" s="117">
        <v>15.6</v>
      </c>
      <c r="P35" s="117">
        <v>17</v>
      </c>
      <c r="Q35" s="117">
        <v>18</v>
      </c>
      <c r="R35" s="117">
        <v>19</v>
      </c>
      <c r="S35" s="117">
        <v>20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8">
        <v>89</v>
      </c>
      <c r="AA35" s="118">
        <v>89</v>
      </c>
      <c r="AB35" s="118">
        <v>90</v>
      </c>
      <c r="AC35" s="118">
        <v>90</v>
      </c>
      <c r="AD35" s="118">
        <v>90</v>
      </c>
      <c r="AE35" s="118">
        <v>90</v>
      </c>
      <c r="AF35" s="117">
        <v>33.146</v>
      </c>
      <c r="AG35" s="117">
        <v>43.673</v>
      </c>
      <c r="AH35" s="117">
        <v>49.4</v>
      </c>
      <c r="AI35" s="117">
        <v>50</v>
      </c>
      <c r="AJ35" s="117">
        <v>50</v>
      </c>
      <c r="AK35" s="117">
        <v>50</v>
      </c>
      <c r="AL35" s="117">
        <f>AF35/Z35/12*1000*1000</f>
        <v>31035.580524344572</v>
      </c>
      <c r="AM35" s="117">
        <f>AG35/AA35/12*1000*1000</f>
        <v>40892.32209737828</v>
      </c>
      <c r="AN35" s="117">
        <f>AH35/AB35/12*1000*1000</f>
        <v>45740.74074074074</v>
      </c>
      <c r="AO35" s="117">
        <f t="shared" si="44"/>
        <v>46296.2962962963</v>
      </c>
      <c r="AP35" s="117">
        <f t="shared" si="44"/>
        <v>46296.2962962963</v>
      </c>
      <c r="AQ35" s="117">
        <f t="shared" si="44"/>
        <v>46296.2962962963</v>
      </c>
      <c r="AR35" s="80"/>
      <c r="AS35" s="80"/>
    </row>
    <row r="36" spans="1:50" ht="15.75">
      <c r="A36" s="116" t="s">
        <v>306</v>
      </c>
      <c r="B36" s="117">
        <v>19.8</v>
      </c>
      <c r="C36" s="117">
        <v>31.9</v>
      </c>
      <c r="D36" s="117">
        <v>33.2</v>
      </c>
      <c r="E36" s="117">
        <v>34.1</v>
      </c>
      <c r="F36" s="117">
        <v>36.5</v>
      </c>
      <c r="G36" s="117">
        <v>37.9</v>
      </c>
      <c r="H36" s="117">
        <v>18.8</v>
      </c>
      <c r="I36" s="117">
        <v>33.7</v>
      </c>
      <c r="J36" s="117">
        <v>34</v>
      </c>
      <c r="K36" s="117">
        <v>35</v>
      </c>
      <c r="L36" s="117">
        <v>38</v>
      </c>
      <c r="M36" s="117">
        <v>39</v>
      </c>
      <c r="N36" s="117">
        <v>3.2</v>
      </c>
      <c r="O36" s="117">
        <v>3.6</v>
      </c>
      <c r="P36" s="117">
        <v>4</v>
      </c>
      <c r="Q36" s="117">
        <v>5</v>
      </c>
      <c r="R36" s="117">
        <v>6</v>
      </c>
      <c r="S36" s="117">
        <v>6.5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117">
        <v>0</v>
      </c>
      <c r="Z36" s="118">
        <v>14</v>
      </c>
      <c r="AA36" s="118">
        <v>10</v>
      </c>
      <c r="AB36" s="118">
        <v>12</v>
      </c>
      <c r="AC36" s="118">
        <v>15</v>
      </c>
      <c r="AD36" s="118">
        <v>18</v>
      </c>
      <c r="AE36" s="118">
        <v>18</v>
      </c>
      <c r="AF36" s="117">
        <v>1.7</v>
      </c>
      <c r="AG36" s="117">
        <v>1.4</v>
      </c>
      <c r="AH36" s="117">
        <v>2</v>
      </c>
      <c r="AI36" s="117">
        <v>2.7</v>
      </c>
      <c r="AJ36" s="117">
        <v>3.4</v>
      </c>
      <c r="AK36" s="117">
        <v>3.6</v>
      </c>
      <c r="AL36" s="117">
        <f>AF36/Z36/12*1000*1000</f>
        <v>10119.04761904762</v>
      </c>
      <c r="AM36" s="117">
        <f>AG36/AA36/12*1000*1000</f>
        <v>11666.666666666666</v>
      </c>
      <c r="AN36" s="117">
        <f>AH36/AB36/12*1000*1000</f>
        <v>13888.888888888887</v>
      </c>
      <c r="AO36" s="117">
        <f t="shared" si="44"/>
        <v>15000.000000000002</v>
      </c>
      <c r="AP36" s="117">
        <f t="shared" si="44"/>
        <v>15740.740740740739</v>
      </c>
      <c r="AQ36" s="117">
        <f t="shared" si="44"/>
        <v>16666.666666666668</v>
      </c>
      <c r="AR36" s="1"/>
      <c r="AS36" s="1"/>
      <c r="AT36" s="4"/>
      <c r="AU36" s="4"/>
      <c r="AV36" s="4"/>
      <c r="AW36" s="4"/>
      <c r="AX36" s="4"/>
    </row>
    <row r="37" spans="1:50" ht="15.75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8"/>
      <c r="AA37" s="118"/>
      <c r="AB37" s="118"/>
      <c r="AC37" s="118"/>
      <c r="AD37" s="118"/>
      <c r="AE37" s="118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"/>
      <c r="AS37" s="1"/>
      <c r="AT37" s="4"/>
      <c r="AU37" s="4"/>
      <c r="AV37" s="4"/>
      <c r="AW37" s="4"/>
      <c r="AX37" s="4"/>
    </row>
    <row r="38" spans="1:45" s="33" customFormat="1" ht="17.25" customHeight="1">
      <c r="A38" s="258" t="s">
        <v>162</v>
      </c>
      <c r="B38" s="119">
        <f aca="true" t="shared" si="45" ref="B38:V38">B40</f>
        <v>29.2</v>
      </c>
      <c r="C38" s="119">
        <f t="shared" si="45"/>
        <v>25.4</v>
      </c>
      <c r="D38" s="119">
        <f t="shared" si="45"/>
        <v>23.9</v>
      </c>
      <c r="E38" s="119">
        <f t="shared" si="45"/>
        <v>25.4</v>
      </c>
      <c r="F38" s="119">
        <f t="shared" si="45"/>
        <v>26.7</v>
      </c>
      <c r="G38" s="119">
        <f t="shared" si="45"/>
        <v>28</v>
      </c>
      <c r="H38" s="119">
        <f t="shared" si="45"/>
        <v>27.2</v>
      </c>
      <c r="I38" s="119">
        <f t="shared" si="45"/>
        <v>28.1</v>
      </c>
      <c r="J38" s="119">
        <f t="shared" si="45"/>
        <v>23.9</v>
      </c>
      <c r="K38" s="119">
        <f t="shared" si="45"/>
        <v>25.4</v>
      </c>
      <c r="L38" s="119">
        <f t="shared" si="45"/>
        <v>26.7</v>
      </c>
      <c r="M38" s="119">
        <f t="shared" si="45"/>
        <v>28</v>
      </c>
      <c r="N38" s="119">
        <f t="shared" si="45"/>
        <v>0</v>
      </c>
      <c r="O38" s="119">
        <f t="shared" si="45"/>
        <v>0</v>
      </c>
      <c r="P38" s="119">
        <f t="shared" si="45"/>
        <v>0</v>
      </c>
      <c r="Q38" s="119">
        <f t="shared" si="45"/>
        <v>0</v>
      </c>
      <c r="R38" s="119">
        <f t="shared" si="45"/>
        <v>0</v>
      </c>
      <c r="S38" s="119">
        <f t="shared" si="45"/>
        <v>0</v>
      </c>
      <c r="T38" s="119">
        <f t="shared" si="45"/>
        <v>0</v>
      </c>
      <c r="U38" s="119">
        <f t="shared" si="45"/>
        <v>0</v>
      </c>
      <c r="V38" s="119">
        <f t="shared" si="45"/>
        <v>0</v>
      </c>
      <c r="W38" s="119">
        <f>W40</f>
        <v>0</v>
      </c>
      <c r="X38" s="119">
        <f>X40</f>
        <v>0</v>
      </c>
      <c r="Y38" s="119">
        <f>Y40</f>
        <v>0</v>
      </c>
      <c r="Z38" s="120">
        <f aca="true" t="shared" si="46" ref="Z38:AE38">Z40</f>
        <v>54</v>
      </c>
      <c r="AA38" s="120">
        <f t="shared" si="46"/>
        <v>58</v>
      </c>
      <c r="AB38" s="120">
        <f t="shared" si="46"/>
        <v>58</v>
      </c>
      <c r="AC38" s="120">
        <f t="shared" si="46"/>
        <v>58</v>
      </c>
      <c r="AD38" s="120">
        <f t="shared" si="46"/>
        <v>58</v>
      </c>
      <c r="AE38" s="120">
        <f t="shared" si="46"/>
        <v>58</v>
      </c>
      <c r="AF38" s="119">
        <f aca="true" t="shared" si="47" ref="AF38:AK38">AF40</f>
        <v>12.17</v>
      </c>
      <c r="AG38" s="119">
        <f t="shared" si="47"/>
        <v>12.601</v>
      </c>
      <c r="AH38" s="119">
        <f t="shared" si="47"/>
        <v>11.807</v>
      </c>
      <c r="AI38" s="119">
        <f t="shared" si="47"/>
        <v>12.539</v>
      </c>
      <c r="AJ38" s="119">
        <f t="shared" si="47"/>
        <v>13.091</v>
      </c>
      <c r="AK38" s="119">
        <f t="shared" si="47"/>
        <v>15.126</v>
      </c>
      <c r="AL38" s="119">
        <f aca="true" t="shared" si="48" ref="AL38:AQ38">AF38/Z38/12*1000*1000</f>
        <v>18780.864197530864</v>
      </c>
      <c r="AM38" s="119">
        <f t="shared" si="48"/>
        <v>18104.885057471263</v>
      </c>
      <c r="AN38" s="119">
        <f t="shared" si="48"/>
        <v>16964.080459770114</v>
      </c>
      <c r="AO38" s="119">
        <f t="shared" si="48"/>
        <v>18015.80459770115</v>
      </c>
      <c r="AP38" s="119">
        <f t="shared" si="48"/>
        <v>18808.90804597701</v>
      </c>
      <c r="AQ38" s="119">
        <f t="shared" si="48"/>
        <v>21732.758620689656</v>
      </c>
      <c r="AR38" s="78"/>
      <c r="AS38" s="78"/>
    </row>
    <row r="39" spans="1:45" s="6" customFormat="1" ht="18" customHeight="1">
      <c r="A39" s="116" t="s">
        <v>314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8"/>
      <c r="AA39" s="118"/>
      <c r="AB39" s="118"/>
      <c r="AC39" s="118"/>
      <c r="AD39" s="118"/>
      <c r="AE39" s="118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79"/>
      <c r="AS39" s="79"/>
    </row>
    <row r="40" spans="1:45" s="6" customFormat="1" ht="15.75">
      <c r="A40" s="116" t="s">
        <v>315</v>
      </c>
      <c r="B40" s="117">
        <v>29.2</v>
      </c>
      <c r="C40" s="117">
        <v>25.4</v>
      </c>
      <c r="D40" s="117">
        <v>23.9</v>
      </c>
      <c r="E40" s="117">
        <v>25.4</v>
      </c>
      <c r="F40" s="117">
        <v>26.7</v>
      </c>
      <c r="G40" s="117">
        <v>28</v>
      </c>
      <c r="H40" s="117">
        <v>27.2</v>
      </c>
      <c r="I40" s="117">
        <v>28.1</v>
      </c>
      <c r="J40" s="117">
        <v>23.9</v>
      </c>
      <c r="K40" s="117">
        <v>25.4</v>
      </c>
      <c r="L40" s="117">
        <v>26.7</v>
      </c>
      <c r="M40" s="117">
        <v>28</v>
      </c>
      <c r="N40" s="117">
        <v>0</v>
      </c>
      <c r="O40" s="117">
        <v>0</v>
      </c>
      <c r="P40" s="117">
        <v>0</v>
      </c>
      <c r="Q40" s="117">
        <v>0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>
        <v>0</v>
      </c>
      <c r="X40" s="117">
        <v>0</v>
      </c>
      <c r="Y40" s="117">
        <v>0</v>
      </c>
      <c r="Z40" s="118">
        <v>54</v>
      </c>
      <c r="AA40" s="118">
        <v>58</v>
      </c>
      <c r="AB40" s="118">
        <v>58</v>
      </c>
      <c r="AC40" s="118">
        <v>58</v>
      </c>
      <c r="AD40" s="118">
        <v>58</v>
      </c>
      <c r="AE40" s="118">
        <v>58</v>
      </c>
      <c r="AF40" s="117">
        <v>12.17</v>
      </c>
      <c r="AG40" s="117">
        <v>12.601</v>
      </c>
      <c r="AH40" s="117">
        <v>11.807</v>
      </c>
      <c r="AI40" s="117">
        <v>12.539</v>
      </c>
      <c r="AJ40" s="117">
        <v>13.091</v>
      </c>
      <c r="AK40" s="117">
        <v>15.126</v>
      </c>
      <c r="AL40" s="117">
        <f aca="true" t="shared" si="49" ref="AL40:AQ40">AF40/Z40/12*1000*1000</f>
        <v>18780.864197530864</v>
      </c>
      <c r="AM40" s="117">
        <f t="shared" si="49"/>
        <v>18104.885057471263</v>
      </c>
      <c r="AN40" s="117">
        <f>AH40/AB40/12*1000*1000</f>
        <v>16964.080459770114</v>
      </c>
      <c r="AO40" s="117">
        <f t="shared" si="49"/>
        <v>18015.80459770115</v>
      </c>
      <c r="AP40" s="117">
        <f t="shared" si="49"/>
        <v>18808.90804597701</v>
      </c>
      <c r="AQ40" s="117">
        <f t="shared" si="49"/>
        <v>21732.758620689656</v>
      </c>
      <c r="AR40" s="79"/>
      <c r="AS40" s="79"/>
    </row>
    <row r="41" spans="1:50" ht="15.75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8"/>
      <c r="AA41" s="118"/>
      <c r="AB41" s="118"/>
      <c r="AC41" s="118"/>
      <c r="AD41" s="118"/>
      <c r="AE41" s="118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"/>
      <c r="AS41" s="1"/>
      <c r="AT41" s="4"/>
      <c r="AU41" s="4"/>
      <c r="AV41" s="4"/>
      <c r="AW41" s="4"/>
      <c r="AX41" s="4"/>
    </row>
    <row r="42" spans="1:45" s="33" customFormat="1" ht="35.25" customHeight="1">
      <c r="A42" s="248" t="s">
        <v>136</v>
      </c>
      <c r="B42" s="119">
        <f aca="true" t="shared" si="50" ref="B42:Y42">B44+B49+B52+B58+B61+B67+B70</f>
        <v>649.3</v>
      </c>
      <c r="C42" s="119">
        <f t="shared" si="50"/>
        <v>904.3</v>
      </c>
      <c r="D42" s="119">
        <f t="shared" si="50"/>
        <v>925.6</v>
      </c>
      <c r="E42" s="119">
        <f t="shared" si="50"/>
        <v>952.6999999999999</v>
      </c>
      <c r="F42" s="119">
        <f t="shared" si="50"/>
        <v>985.8000000000002</v>
      </c>
      <c r="G42" s="119">
        <f t="shared" si="50"/>
        <v>1029</v>
      </c>
      <c r="H42" s="119">
        <f t="shared" si="50"/>
        <v>913.8000000000001</v>
      </c>
      <c r="I42" s="119">
        <f t="shared" si="50"/>
        <v>1131.1</v>
      </c>
      <c r="J42" s="119">
        <f t="shared" si="50"/>
        <v>1135.1000000000001</v>
      </c>
      <c r="K42" s="119">
        <f t="shared" si="50"/>
        <v>1172.1</v>
      </c>
      <c r="L42" s="119">
        <f t="shared" si="50"/>
        <v>1209.1000000000001</v>
      </c>
      <c r="M42" s="119">
        <f t="shared" si="50"/>
        <v>1254.6</v>
      </c>
      <c r="N42" s="119">
        <f t="shared" si="50"/>
        <v>121.20100000000002</v>
      </c>
      <c r="O42" s="119">
        <f t="shared" si="50"/>
        <v>162.968</v>
      </c>
      <c r="P42" s="119">
        <f t="shared" si="50"/>
        <v>170.60000000000002</v>
      </c>
      <c r="Q42" s="119">
        <f t="shared" si="50"/>
        <v>180.333</v>
      </c>
      <c r="R42" s="119">
        <f t="shared" si="50"/>
        <v>199.264</v>
      </c>
      <c r="S42" s="119">
        <f t="shared" si="50"/>
        <v>216.227</v>
      </c>
      <c r="T42" s="119">
        <f t="shared" si="50"/>
        <v>14.200000000000001</v>
      </c>
      <c r="U42" s="119">
        <f t="shared" si="50"/>
        <v>40.9</v>
      </c>
      <c r="V42" s="119">
        <f t="shared" si="50"/>
        <v>19</v>
      </c>
      <c r="W42" s="119">
        <f t="shared" si="50"/>
        <v>19.2</v>
      </c>
      <c r="X42" s="119">
        <f t="shared" si="50"/>
        <v>20.5</v>
      </c>
      <c r="Y42" s="119">
        <f t="shared" si="50"/>
        <v>20.799999999999997</v>
      </c>
      <c r="Z42" s="120">
        <f aca="true" t="shared" si="51" ref="Z42:AE42">Z44+Z49+Z52+Z58+Z61+Z67+Z73+Z74+Z75</f>
        <v>731</v>
      </c>
      <c r="AA42" s="120">
        <f t="shared" si="51"/>
        <v>740</v>
      </c>
      <c r="AB42" s="120">
        <f t="shared" si="51"/>
        <v>664</v>
      </c>
      <c r="AC42" s="120">
        <f t="shared" si="51"/>
        <v>670</v>
      </c>
      <c r="AD42" s="120">
        <f t="shared" si="51"/>
        <v>690</v>
      </c>
      <c r="AE42" s="120">
        <f t="shared" si="51"/>
        <v>701</v>
      </c>
      <c r="AF42" s="119">
        <f aca="true" t="shared" si="52" ref="AF42:AK42">AF44+AF49+AF52+AF58+AF61+AF67+AF70</f>
        <v>640.9780000000001</v>
      </c>
      <c r="AG42" s="119">
        <f t="shared" si="52"/>
        <v>664.2090000000001</v>
      </c>
      <c r="AH42" s="119">
        <f t="shared" si="52"/>
        <v>689.6</v>
      </c>
      <c r="AI42" s="119">
        <f t="shared" si="52"/>
        <v>751.721</v>
      </c>
      <c r="AJ42" s="119">
        <f t="shared" si="52"/>
        <v>761.162</v>
      </c>
      <c r="AK42" s="119">
        <f t="shared" si="52"/>
        <v>814.082</v>
      </c>
      <c r="AL42" s="119">
        <f aca="true" t="shared" si="53" ref="AL42:AQ42">AF42/Z42/12*1000*1000</f>
        <v>73070.90743274054</v>
      </c>
      <c r="AM42" s="119">
        <f t="shared" si="53"/>
        <v>74798.31081081081</v>
      </c>
      <c r="AN42" s="119">
        <f t="shared" si="53"/>
        <v>86546.18473895582</v>
      </c>
      <c r="AO42" s="119">
        <f t="shared" si="53"/>
        <v>93497.6368159204</v>
      </c>
      <c r="AP42" s="119">
        <f t="shared" si="53"/>
        <v>91927.77777777778</v>
      </c>
      <c r="AQ42" s="119">
        <f t="shared" si="53"/>
        <v>96776.27199239182</v>
      </c>
      <c r="AR42" s="78"/>
      <c r="AS42" s="78"/>
    </row>
    <row r="43" spans="1:45" s="6" customFormat="1" ht="52.5" customHeight="1">
      <c r="A43" s="116" t="s">
        <v>135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118"/>
      <c r="AB43" s="118"/>
      <c r="AC43" s="118"/>
      <c r="AD43" s="118"/>
      <c r="AE43" s="118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79"/>
      <c r="AS43" s="79"/>
    </row>
    <row r="44" spans="1:45" s="85" customFormat="1" ht="34.5" customHeight="1">
      <c r="A44" s="249" t="s">
        <v>160</v>
      </c>
      <c r="B44" s="121">
        <f aca="true" t="shared" si="54" ref="B44:G44">SUM(B46:B46)</f>
        <v>23.9</v>
      </c>
      <c r="C44" s="121">
        <f t="shared" si="54"/>
        <v>0</v>
      </c>
      <c r="D44" s="121">
        <f t="shared" si="54"/>
        <v>24.5</v>
      </c>
      <c r="E44" s="121">
        <f t="shared" si="54"/>
        <v>24.5</v>
      </c>
      <c r="F44" s="121">
        <f t="shared" si="54"/>
        <v>25</v>
      </c>
      <c r="G44" s="121">
        <f t="shared" si="54"/>
        <v>26</v>
      </c>
      <c r="H44" s="121">
        <f>H46+H47</f>
        <v>85.4</v>
      </c>
      <c r="I44" s="255">
        <f aca="true" t="shared" si="55" ref="I44:AK44">I46+I47</f>
        <v>63.7</v>
      </c>
      <c r="J44" s="121">
        <f t="shared" si="55"/>
        <v>72.5</v>
      </c>
      <c r="K44" s="121">
        <f t="shared" si="55"/>
        <v>74.1</v>
      </c>
      <c r="L44" s="121">
        <f t="shared" si="55"/>
        <v>76.5</v>
      </c>
      <c r="M44" s="121">
        <f t="shared" si="55"/>
        <v>78.6</v>
      </c>
      <c r="N44" s="121">
        <f t="shared" si="55"/>
        <v>7.4</v>
      </c>
      <c r="O44" s="121">
        <f t="shared" si="55"/>
        <v>4</v>
      </c>
      <c r="P44" s="121">
        <f t="shared" si="55"/>
        <v>2.35</v>
      </c>
      <c r="Q44" s="121">
        <f t="shared" si="55"/>
        <v>2.45</v>
      </c>
      <c r="R44" s="121">
        <f t="shared" si="55"/>
        <v>3.15</v>
      </c>
      <c r="S44" s="121">
        <f t="shared" si="55"/>
        <v>3.9</v>
      </c>
      <c r="T44" s="121">
        <f t="shared" si="55"/>
        <v>0</v>
      </c>
      <c r="U44" s="121">
        <f t="shared" si="55"/>
        <v>23.5</v>
      </c>
      <c r="V44" s="121">
        <f t="shared" si="55"/>
        <v>0</v>
      </c>
      <c r="W44" s="121">
        <f t="shared" si="55"/>
        <v>0</v>
      </c>
      <c r="X44" s="121">
        <f t="shared" si="55"/>
        <v>0</v>
      </c>
      <c r="Y44" s="121">
        <f t="shared" si="55"/>
        <v>0</v>
      </c>
      <c r="Z44" s="270">
        <f t="shared" si="55"/>
        <v>79</v>
      </c>
      <c r="AA44" s="270">
        <f t="shared" si="55"/>
        <v>67</v>
      </c>
      <c r="AB44" s="270">
        <f t="shared" si="55"/>
        <v>56</v>
      </c>
      <c r="AC44" s="270">
        <f t="shared" si="55"/>
        <v>56</v>
      </c>
      <c r="AD44" s="270">
        <f t="shared" si="55"/>
        <v>56</v>
      </c>
      <c r="AE44" s="270">
        <f t="shared" si="55"/>
        <v>56</v>
      </c>
      <c r="AF44" s="121">
        <f t="shared" si="55"/>
        <v>18.3</v>
      </c>
      <c r="AG44" s="121">
        <f t="shared" si="55"/>
        <v>16.7</v>
      </c>
      <c r="AH44" s="121">
        <f t="shared" si="55"/>
        <v>14.1</v>
      </c>
      <c r="AI44" s="121">
        <f t="shared" si="55"/>
        <v>14.6</v>
      </c>
      <c r="AJ44" s="121">
        <f t="shared" si="55"/>
        <v>15.4</v>
      </c>
      <c r="AK44" s="121">
        <f t="shared" si="55"/>
        <v>16</v>
      </c>
      <c r="AL44" s="121">
        <f aca="true" t="shared" si="56" ref="AL44:AQ46">AF44/Z44/12*1000*1000</f>
        <v>19303.79746835443</v>
      </c>
      <c r="AM44" s="121">
        <f t="shared" si="56"/>
        <v>20771.144278606964</v>
      </c>
      <c r="AN44" s="121">
        <f t="shared" si="56"/>
        <v>20982.142857142855</v>
      </c>
      <c r="AO44" s="121">
        <f t="shared" si="56"/>
        <v>21726.190476190477</v>
      </c>
      <c r="AP44" s="121">
        <f t="shared" si="56"/>
        <v>22916.666666666668</v>
      </c>
      <c r="AQ44" s="121">
        <f t="shared" si="56"/>
        <v>23809.523809523806</v>
      </c>
      <c r="AR44" s="84"/>
      <c r="AS44" s="84"/>
    </row>
    <row r="45" spans="1:45" s="85" customFormat="1" ht="16.5" customHeight="1">
      <c r="A45" s="116" t="s">
        <v>314</v>
      </c>
      <c r="B45" s="121"/>
      <c r="C45" s="121"/>
      <c r="D45" s="121"/>
      <c r="E45" s="121"/>
      <c r="F45" s="121"/>
      <c r="G45" s="121"/>
      <c r="H45" s="121"/>
      <c r="I45" s="274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270"/>
      <c r="AA45" s="270"/>
      <c r="AB45" s="270"/>
      <c r="AC45" s="270"/>
      <c r="AD45" s="270"/>
      <c r="AE45" s="270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84"/>
      <c r="AS45" s="84"/>
    </row>
    <row r="46" spans="1:45" s="6" customFormat="1" ht="18" customHeight="1">
      <c r="A46" s="116" t="s">
        <v>176</v>
      </c>
      <c r="B46" s="117">
        <f>B10</f>
        <v>23.9</v>
      </c>
      <c r="C46" s="117">
        <f aca="true" t="shared" si="57" ref="C46:AK46">C10</f>
        <v>0</v>
      </c>
      <c r="D46" s="117">
        <f t="shared" si="57"/>
        <v>24.5</v>
      </c>
      <c r="E46" s="117">
        <f t="shared" si="57"/>
        <v>24.5</v>
      </c>
      <c r="F46" s="117">
        <f t="shared" si="57"/>
        <v>25</v>
      </c>
      <c r="G46" s="117">
        <f t="shared" si="57"/>
        <v>26</v>
      </c>
      <c r="H46" s="117">
        <f t="shared" si="57"/>
        <v>23.9</v>
      </c>
      <c r="I46" s="117">
        <f t="shared" si="57"/>
        <v>0</v>
      </c>
      <c r="J46" s="117">
        <f t="shared" si="57"/>
        <v>24.5</v>
      </c>
      <c r="K46" s="117">
        <f t="shared" si="57"/>
        <v>24.5</v>
      </c>
      <c r="L46" s="117">
        <f t="shared" si="57"/>
        <v>25</v>
      </c>
      <c r="M46" s="117">
        <f t="shared" si="57"/>
        <v>26</v>
      </c>
      <c r="N46" s="117">
        <f t="shared" si="57"/>
        <v>0.2</v>
      </c>
      <c r="O46" s="117">
        <f t="shared" si="57"/>
        <v>0</v>
      </c>
      <c r="P46" s="117">
        <f t="shared" si="57"/>
        <v>0.25</v>
      </c>
      <c r="Q46" s="117">
        <f t="shared" si="57"/>
        <v>0.25</v>
      </c>
      <c r="R46" s="117">
        <f t="shared" si="57"/>
        <v>0.35</v>
      </c>
      <c r="S46" s="117">
        <f t="shared" si="57"/>
        <v>0.4</v>
      </c>
      <c r="T46" s="117">
        <f t="shared" si="57"/>
        <v>0</v>
      </c>
      <c r="U46" s="117">
        <f t="shared" si="57"/>
        <v>23.5</v>
      </c>
      <c r="V46" s="117">
        <f t="shared" si="57"/>
        <v>0</v>
      </c>
      <c r="W46" s="117">
        <f t="shared" si="57"/>
        <v>0</v>
      </c>
      <c r="X46" s="117">
        <f t="shared" si="57"/>
        <v>0</v>
      </c>
      <c r="Y46" s="117">
        <f t="shared" si="57"/>
        <v>0</v>
      </c>
      <c r="Z46" s="118">
        <f t="shared" si="57"/>
        <v>17</v>
      </c>
      <c r="AA46" s="118">
        <f t="shared" si="57"/>
        <v>14</v>
      </c>
      <c r="AB46" s="118">
        <f t="shared" si="57"/>
        <v>14</v>
      </c>
      <c r="AC46" s="118">
        <f t="shared" si="57"/>
        <v>14</v>
      </c>
      <c r="AD46" s="118">
        <f t="shared" si="57"/>
        <v>14</v>
      </c>
      <c r="AE46" s="118">
        <f t="shared" si="57"/>
        <v>14</v>
      </c>
      <c r="AF46" s="117">
        <f t="shared" si="57"/>
        <v>2</v>
      </c>
      <c r="AG46" s="117">
        <f t="shared" si="57"/>
        <v>1.8</v>
      </c>
      <c r="AH46" s="117">
        <f t="shared" si="57"/>
        <v>2.5</v>
      </c>
      <c r="AI46" s="117">
        <f t="shared" si="57"/>
        <v>2.5</v>
      </c>
      <c r="AJ46" s="117">
        <f t="shared" si="57"/>
        <v>2.5</v>
      </c>
      <c r="AK46" s="117">
        <f t="shared" si="57"/>
        <v>2.5</v>
      </c>
      <c r="AL46" s="117">
        <f t="shared" si="56"/>
        <v>9803.921568627451</v>
      </c>
      <c r="AM46" s="117">
        <f t="shared" si="56"/>
        <v>10714.285714285716</v>
      </c>
      <c r="AN46" s="117">
        <f t="shared" si="56"/>
        <v>14880.952380952382</v>
      </c>
      <c r="AO46" s="117">
        <f t="shared" si="56"/>
        <v>14880.952380952382</v>
      </c>
      <c r="AP46" s="117">
        <f t="shared" si="56"/>
        <v>14880.952380952382</v>
      </c>
      <c r="AQ46" s="117">
        <f t="shared" si="56"/>
        <v>14880.952380952382</v>
      </c>
      <c r="AR46" s="79"/>
      <c r="AS46" s="79"/>
    </row>
    <row r="47" spans="1:45" s="6" customFormat="1" ht="18" customHeight="1">
      <c r="A47" s="116" t="s">
        <v>305</v>
      </c>
      <c r="B47" s="117"/>
      <c r="C47" s="117"/>
      <c r="D47" s="117"/>
      <c r="E47" s="117"/>
      <c r="F47" s="117"/>
      <c r="G47" s="117"/>
      <c r="H47" s="117">
        <v>61.5</v>
      </c>
      <c r="I47" s="117">
        <v>63.7</v>
      </c>
      <c r="J47" s="117">
        <v>48</v>
      </c>
      <c r="K47" s="117">
        <v>49.6</v>
      </c>
      <c r="L47" s="117">
        <v>51.5</v>
      </c>
      <c r="M47" s="117">
        <v>52.6</v>
      </c>
      <c r="N47" s="117">
        <v>7.2</v>
      </c>
      <c r="O47" s="117">
        <v>4</v>
      </c>
      <c r="P47" s="117">
        <v>2.1</v>
      </c>
      <c r="Q47" s="117">
        <v>2.2</v>
      </c>
      <c r="R47" s="117">
        <v>2.8</v>
      </c>
      <c r="S47" s="117">
        <v>3.5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50">
        <v>62</v>
      </c>
      <c r="AA47" s="50">
        <v>53</v>
      </c>
      <c r="AB47" s="50">
        <v>42</v>
      </c>
      <c r="AC47" s="50">
        <v>42</v>
      </c>
      <c r="AD47" s="50">
        <v>42</v>
      </c>
      <c r="AE47" s="50">
        <v>42</v>
      </c>
      <c r="AF47" s="30">
        <v>16.3</v>
      </c>
      <c r="AG47" s="30">
        <v>14.9</v>
      </c>
      <c r="AH47" s="30">
        <v>11.6</v>
      </c>
      <c r="AI47" s="30">
        <v>12.1</v>
      </c>
      <c r="AJ47" s="30">
        <v>12.9</v>
      </c>
      <c r="AK47" s="30">
        <v>13.5</v>
      </c>
      <c r="AL47" s="117">
        <f aca="true" t="shared" si="58" ref="AL47:AQ47">AF47/Z47/12*1000*1000</f>
        <v>21908.602150537637</v>
      </c>
      <c r="AM47" s="117">
        <f t="shared" si="58"/>
        <v>23427.672955974842</v>
      </c>
      <c r="AN47" s="117">
        <f t="shared" si="58"/>
        <v>23015.873015873014</v>
      </c>
      <c r="AO47" s="117">
        <f t="shared" si="58"/>
        <v>24007.936507936505</v>
      </c>
      <c r="AP47" s="117">
        <f t="shared" si="58"/>
        <v>25595.2380952381</v>
      </c>
      <c r="AQ47" s="117">
        <f t="shared" si="58"/>
        <v>26785.71428571429</v>
      </c>
      <c r="AR47" s="79"/>
      <c r="AS47" s="79"/>
    </row>
    <row r="48" spans="1:45" s="6" customFormat="1" ht="18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50"/>
      <c r="AA48" s="50"/>
      <c r="AB48" s="50"/>
      <c r="AC48" s="50"/>
      <c r="AD48" s="50"/>
      <c r="AE48" s="50"/>
      <c r="AF48" s="30"/>
      <c r="AG48" s="30"/>
      <c r="AH48" s="30"/>
      <c r="AI48" s="30"/>
      <c r="AJ48" s="30"/>
      <c r="AK48" s="30"/>
      <c r="AL48" s="117"/>
      <c r="AM48" s="117"/>
      <c r="AN48" s="117"/>
      <c r="AO48" s="117"/>
      <c r="AP48" s="117"/>
      <c r="AQ48" s="117"/>
      <c r="AR48" s="79"/>
      <c r="AS48" s="79"/>
    </row>
    <row r="49" spans="1:45" s="6" customFormat="1" ht="33.75" customHeight="1">
      <c r="A49" s="249" t="s">
        <v>312</v>
      </c>
      <c r="B49" s="119">
        <v>39</v>
      </c>
      <c r="C49" s="119">
        <v>30.7</v>
      </c>
      <c r="D49" s="119">
        <v>19.6</v>
      </c>
      <c r="E49" s="119">
        <v>20.5</v>
      </c>
      <c r="F49" s="119">
        <v>21.6</v>
      </c>
      <c r="G49" s="119">
        <v>28.6</v>
      </c>
      <c r="H49" s="119">
        <v>39</v>
      </c>
      <c r="I49" s="254">
        <v>30.7</v>
      </c>
      <c r="J49" s="119">
        <v>19.6</v>
      </c>
      <c r="K49" s="119">
        <v>20.5</v>
      </c>
      <c r="L49" s="119">
        <v>21.6</v>
      </c>
      <c r="M49" s="119">
        <v>28.6</v>
      </c>
      <c r="N49" s="119">
        <v>1.3</v>
      </c>
      <c r="O49" s="119">
        <v>1.2</v>
      </c>
      <c r="P49" s="119">
        <v>0.8</v>
      </c>
      <c r="Q49" s="119">
        <v>0.8</v>
      </c>
      <c r="R49" s="119">
        <v>0.9</v>
      </c>
      <c r="S49" s="119">
        <v>1</v>
      </c>
      <c r="T49" s="119">
        <f aca="true" t="shared" si="59" ref="T49:Y49">T54</f>
        <v>0</v>
      </c>
      <c r="U49" s="119">
        <f t="shared" si="59"/>
        <v>0</v>
      </c>
      <c r="V49" s="119">
        <f t="shared" si="59"/>
        <v>0</v>
      </c>
      <c r="W49" s="119">
        <f t="shared" si="59"/>
        <v>0</v>
      </c>
      <c r="X49" s="119">
        <f t="shared" si="59"/>
        <v>0</v>
      </c>
      <c r="Y49" s="119">
        <f t="shared" si="59"/>
        <v>0</v>
      </c>
      <c r="Z49" s="120">
        <v>49</v>
      </c>
      <c r="AA49" s="120">
        <v>39</v>
      </c>
      <c r="AB49" s="120">
        <v>35</v>
      </c>
      <c r="AC49" s="120">
        <v>35</v>
      </c>
      <c r="AD49" s="120">
        <v>42</v>
      </c>
      <c r="AE49" s="120">
        <v>48</v>
      </c>
      <c r="AF49" s="119">
        <v>6.6</v>
      </c>
      <c r="AG49" s="119">
        <v>5.1</v>
      </c>
      <c r="AH49" s="119">
        <v>4.5</v>
      </c>
      <c r="AI49" s="119">
        <v>4.6</v>
      </c>
      <c r="AJ49" s="119">
        <v>5</v>
      </c>
      <c r="AK49" s="119">
        <v>5.5</v>
      </c>
      <c r="AL49" s="117">
        <f aca="true" t="shared" si="60" ref="AL49:AQ49">AF49/Z49/12*1000000</f>
        <v>11224.489795918369</v>
      </c>
      <c r="AM49" s="117">
        <f t="shared" si="60"/>
        <v>10897.435897435895</v>
      </c>
      <c r="AN49" s="117">
        <f t="shared" si="60"/>
        <v>10714.285714285712</v>
      </c>
      <c r="AO49" s="117">
        <f t="shared" si="60"/>
        <v>10952.38095238095</v>
      </c>
      <c r="AP49" s="117">
        <f t="shared" si="60"/>
        <v>9920.63492063492</v>
      </c>
      <c r="AQ49" s="117">
        <f t="shared" si="60"/>
        <v>9548.61111111111</v>
      </c>
      <c r="AR49" s="79"/>
      <c r="AS49" s="79"/>
    </row>
    <row r="50" spans="1:45" s="6" customFormat="1" ht="20.25" customHeight="1">
      <c r="A50" s="116" t="s">
        <v>314</v>
      </c>
      <c r="B50" s="119"/>
      <c r="C50" s="119"/>
      <c r="D50" s="119"/>
      <c r="E50" s="119"/>
      <c r="F50" s="119"/>
      <c r="G50" s="119"/>
      <c r="H50" s="119"/>
      <c r="I50" s="264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20"/>
      <c r="AA50" s="120"/>
      <c r="AB50" s="120"/>
      <c r="AC50" s="120"/>
      <c r="AD50" s="120"/>
      <c r="AE50" s="120"/>
      <c r="AF50" s="119"/>
      <c r="AG50" s="119"/>
      <c r="AH50" s="119"/>
      <c r="AI50" s="119"/>
      <c r="AJ50" s="119"/>
      <c r="AK50" s="119"/>
      <c r="AL50" s="117"/>
      <c r="AM50" s="117"/>
      <c r="AN50" s="117"/>
      <c r="AO50" s="117"/>
      <c r="AP50" s="117"/>
      <c r="AQ50" s="117"/>
      <c r="AR50" s="79"/>
      <c r="AS50" s="79"/>
    </row>
    <row r="51" spans="1:45" s="6" customFormat="1" ht="18" customHeight="1">
      <c r="A51" s="249"/>
      <c r="B51" s="119"/>
      <c r="C51" s="119"/>
      <c r="D51" s="119"/>
      <c r="E51" s="119"/>
      <c r="F51" s="119"/>
      <c r="G51" s="119"/>
      <c r="H51" s="119"/>
      <c r="I51" s="264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20"/>
      <c r="AA51" s="120"/>
      <c r="AB51" s="120"/>
      <c r="AC51" s="120"/>
      <c r="AD51" s="120"/>
      <c r="AE51" s="120"/>
      <c r="AF51" s="119"/>
      <c r="AG51" s="119"/>
      <c r="AH51" s="119"/>
      <c r="AI51" s="119"/>
      <c r="AJ51" s="119"/>
      <c r="AK51" s="119"/>
      <c r="AL51" s="117"/>
      <c r="AM51" s="117"/>
      <c r="AN51" s="117"/>
      <c r="AO51" s="117"/>
      <c r="AP51" s="117"/>
      <c r="AQ51" s="117"/>
      <c r="AR51" s="79"/>
      <c r="AS51" s="79"/>
    </row>
    <row r="52" spans="1:45" s="6" customFormat="1" ht="15.75" customHeight="1">
      <c r="A52" s="249" t="s">
        <v>313</v>
      </c>
      <c r="B52" s="119">
        <v>242.2</v>
      </c>
      <c r="C52" s="119">
        <v>350.1</v>
      </c>
      <c r="D52" s="119">
        <f>D54+D55</f>
        <v>354</v>
      </c>
      <c r="E52" s="119">
        <f>E54+E55</f>
        <v>365</v>
      </c>
      <c r="F52" s="119">
        <f>F54+F55</f>
        <v>378</v>
      </c>
      <c r="G52" s="119">
        <f>G54+G55</f>
        <v>389</v>
      </c>
      <c r="H52" s="119">
        <v>242.2</v>
      </c>
      <c r="I52" s="119">
        <v>350.1</v>
      </c>
      <c r="J52" s="119">
        <f aca="true" t="shared" si="61" ref="J52:Y52">J54+J55</f>
        <v>354</v>
      </c>
      <c r="K52" s="119">
        <f t="shared" si="61"/>
        <v>365</v>
      </c>
      <c r="L52" s="119">
        <f t="shared" si="61"/>
        <v>378</v>
      </c>
      <c r="M52" s="119">
        <f t="shared" si="61"/>
        <v>389</v>
      </c>
      <c r="N52" s="119">
        <f t="shared" si="61"/>
        <v>10.7</v>
      </c>
      <c r="O52" s="119">
        <f t="shared" si="61"/>
        <v>19.2</v>
      </c>
      <c r="P52" s="119">
        <f t="shared" si="61"/>
        <v>21</v>
      </c>
      <c r="Q52" s="119">
        <f t="shared" si="61"/>
        <v>23</v>
      </c>
      <c r="R52" s="119">
        <f t="shared" si="61"/>
        <v>25</v>
      </c>
      <c r="S52" s="119">
        <f t="shared" si="61"/>
        <v>26.5</v>
      </c>
      <c r="T52" s="119">
        <f t="shared" si="61"/>
        <v>0</v>
      </c>
      <c r="U52" s="119">
        <f t="shared" si="61"/>
        <v>0</v>
      </c>
      <c r="V52" s="119">
        <f t="shared" si="61"/>
        <v>0</v>
      </c>
      <c r="W52" s="119">
        <f t="shared" si="61"/>
        <v>0</v>
      </c>
      <c r="X52" s="119">
        <f t="shared" si="61"/>
        <v>0</v>
      </c>
      <c r="Y52" s="119">
        <f t="shared" si="61"/>
        <v>0</v>
      </c>
      <c r="Z52" s="120">
        <f>Z54+Z55+Z56</f>
        <v>105</v>
      </c>
      <c r="AA52" s="120">
        <f aca="true" t="shared" si="62" ref="AA52:AK52">AA54+AA55+AA56</f>
        <v>103</v>
      </c>
      <c r="AB52" s="120">
        <f t="shared" si="62"/>
        <v>105</v>
      </c>
      <c r="AC52" s="120">
        <f t="shared" si="62"/>
        <v>108</v>
      </c>
      <c r="AD52" s="120">
        <f t="shared" si="62"/>
        <v>111</v>
      </c>
      <c r="AE52" s="120">
        <f t="shared" si="62"/>
        <v>111</v>
      </c>
      <c r="AF52" s="119">
        <f t="shared" si="62"/>
        <v>34.944</v>
      </c>
      <c r="AG52" s="119">
        <f t="shared" si="62"/>
        <v>44.699999999999996</v>
      </c>
      <c r="AH52" s="119">
        <f t="shared" si="62"/>
        <v>51.699999999999996</v>
      </c>
      <c r="AI52" s="119">
        <f t="shared" si="62"/>
        <v>53.121</v>
      </c>
      <c r="AJ52" s="119">
        <f t="shared" si="62"/>
        <v>53.862</v>
      </c>
      <c r="AK52" s="119">
        <f t="shared" si="62"/>
        <v>54.082</v>
      </c>
      <c r="AL52" s="119">
        <f aca="true" t="shared" si="63" ref="AL52:AQ52">AF52/Z52/12*1000*1000</f>
        <v>27733.333333333336</v>
      </c>
      <c r="AM52" s="119">
        <f t="shared" si="63"/>
        <v>36165.048543689314</v>
      </c>
      <c r="AN52" s="119">
        <f t="shared" si="63"/>
        <v>41031.74603174603</v>
      </c>
      <c r="AO52" s="119">
        <f t="shared" si="63"/>
        <v>40988.425925925934</v>
      </c>
      <c r="AP52" s="119">
        <f t="shared" si="63"/>
        <v>40436.93693693694</v>
      </c>
      <c r="AQ52" s="119">
        <f t="shared" si="63"/>
        <v>40602.1021021021</v>
      </c>
      <c r="AR52" s="79"/>
      <c r="AS52" s="79"/>
    </row>
    <row r="53" spans="1:45" s="6" customFormat="1" ht="15.75" customHeight="1">
      <c r="A53" s="116" t="s">
        <v>314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20"/>
      <c r="AA53" s="120"/>
      <c r="AB53" s="120"/>
      <c r="AC53" s="120"/>
      <c r="AD53" s="120"/>
      <c r="AE53" s="120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79"/>
      <c r="AS53" s="79"/>
    </row>
    <row r="54" spans="1:45" s="6" customFormat="1" ht="21" customHeight="1">
      <c r="A54" s="116" t="s">
        <v>163</v>
      </c>
      <c r="B54" s="117">
        <v>222.5</v>
      </c>
      <c r="C54" s="117">
        <v>308</v>
      </c>
      <c r="D54" s="117">
        <v>320</v>
      </c>
      <c r="E54" s="117">
        <v>330</v>
      </c>
      <c r="F54" s="117">
        <v>340</v>
      </c>
      <c r="G54" s="117">
        <v>350</v>
      </c>
      <c r="H54" s="117">
        <v>222.5</v>
      </c>
      <c r="I54" s="117">
        <v>308</v>
      </c>
      <c r="J54" s="117">
        <v>320</v>
      </c>
      <c r="K54" s="117">
        <v>330</v>
      </c>
      <c r="L54" s="117">
        <v>340</v>
      </c>
      <c r="M54" s="117">
        <v>350</v>
      </c>
      <c r="N54" s="117">
        <v>7.5</v>
      </c>
      <c r="O54" s="117">
        <v>15.6</v>
      </c>
      <c r="P54" s="117">
        <v>17</v>
      </c>
      <c r="Q54" s="117">
        <v>18</v>
      </c>
      <c r="R54" s="117">
        <v>19</v>
      </c>
      <c r="S54" s="117">
        <v>20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8">
        <v>89</v>
      </c>
      <c r="AA54" s="118">
        <v>90</v>
      </c>
      <c r="AB54" s="118">
        <v>90</v>
      </c>
      <c r="AC54" s="118">
        <v>90</v>
      </c>
      <c r="AD54" s="118">
        <v>90</v>
      </c>
      <c r="AE54" s="118">
        <v>90</v>
      </c>
      <c r="AF54" s="117">
        <v>33.1</v>
      </c>
      <c r="AG54" s="117">
        <v>43</v>
      </c>
      <c r="AH54" s="117">
        <v>49.4</v>
      </c>
      <c r="AI54" s="117">
        <v>50</v>
      </c>
      <c r="AJ54" s="117">
        <v>50</v>
      </c>
      <c r="AK54" s="117">
        <v>50</v>
      </c>
      <c r="AL54" s="117">
        <f aca="true" t="shared" si="64" ref="AL54:AQ56">AF54/Z54/12*1000*1000</f>
        <v>30992.50936329588</v>
      </c>
      <c r="AM54" s="117">
        <f t="shared" si="64"/>
        <v>39814.81481481482</v>
      </c>
      <c r="AN54" s="117">
        <f t="shared" si="64"/>
        <v>45740.74074074074</v>
      </c>
      <c r="AO54" s="117">
        <f t="shared" si="64"/>
        <v>46296.2962962963</v>
      </c>
      <c r="AP54" s="117">
        <f t="shared" si="64"/>
        <v>46296.2962962963</v>
      </c>
      <c r="AQ54" s="117">
        <f t="shared" si="64"/>
        <v>46296.2962962963</v>
      </c>
      <c r="AR54" s="79"/>
      <c r="AS54" s="79"/>
    </row>
    <row r="55" spans="1:50" ht="18" customHeight="1">
      <c r="A55" s="116" t="s">
        <v>306</v>
      </c>
      <c r="B55" s="117">
        <v>18.8</v>
      </c>
      <c r="C55" s="117">
        <v>33.7</v>
      </c>
      <c r="D55" s="117">
        <v>34</v>
      </c>
      <c r="E55" s="117">
        <v>35</v>
      </c>
      <c r="F55" s="117">
        <v>38</v>
      </c>
      <c r="G55" s="117">
        <v>39</v>
      </c>
      <c r="H55" s="117">
        <v>18.8</v>
      </c>
      <c r="I55" s="117">
        <v>33.7</v>
      </c>
      <c r="J55" s="117">
        <v>34</v>
      </c>
      <c r="K55" s="117">
        <v>35</v>
      </c>
      <c r="L55" s="117">
        <v>38</v>
      </c>
      <c r="M55" s="117">
        <v>39</v>
      </c>
      <c r="N55" s="117">
        <v>3.2</v>
      </c>
      <c r="O55" s="117">
        <v>3.6</v>
      </c>
      <c r="P55" s="117">
        <v>4</v>
      </c>
      <c r="Q55" s="117">
        <v>5</v>
      </c>
      <c r="R55" s="117">
        <v>6</v>
      </c>
      <c r="S55" s="117">
        <v>6.5</v>
      </c>
      <c r="T55" s="117">
        <v>0</v>
      </c>
      <c r="U55" s="117">
        <v>0</v>
      </c>
      <c r="V55" s="117">
        <v>0</v>
      </c>
      <c r="W55" s="117">
        <v>0</v>
      </c>
      <c r="X55" s="117">
        <v>0</v>
      </c>
      <c r="Y55" s="117">
        <v>0</v>
      </c>
      <c r="Z55" s="118">
        <v>14</v>
      </c>
      <c r="AA55" s="118">
        <v>10</v>
      </c>
      <c r="AB55" s="118">
        <v>12</v>
      </c>
      <c r="AC55" s="118">
        <v>15</v>
      </c>
      <c r="AD55" s="118">
        <v>18</v>
      </c>
      <c r="AE55" s="118">
        <v>18</v>
      </c>
      <c r="AF55" s="117">
        <v>1.7</v>
      </c>
      <c r="AG55" s="117">
        <v>1.4</v>
      </c>
      <c r="AH55" s="117">
        <v>2</v>
      </c>
      <c r="AI55" s="117">
        <v>2.7</v>
      </c>
      <c r="AJ55" s="117">
        <v>3.4</v>
      </c>
      <c r="AK55" s="117">
        <v>3.6</v>
      </c>
      <c r="AL55" s="117">
        <f t="shared" si="64"/>
        <v>10119.04761904762</v>
      </c>
      <c r="AM55" s="117">
        <f t="shared" si="64"/>
        <v>11666.666666666666</v>
      </c>
      <c r="AN55" s="117">
        <f t="shared" si="64"/>
        <v>13888.888888888887</v>
      </c>
      <c r="AO55" s="117">
        <f t="shared" si="64"/>
        <v>15000.000000000002</v>
      </c>
      <c r="AP55" s="117">
        <f t="shared" si="64"/>
        <v>15740.740740740739</v>
      </c>
      <c r="AQ55" s="117">
        <f t="shared" si="64"/>
        <v>16666.666666666668</v>
      </c>
      <c r="AR55" s="1"/>
      <c r="AS55" s="1"/>
      <c r="AT55" s="4"/>
      <c r="AU55" s="4"/>
      <c r="AV55" s="4"/>
      <c r="AW55" s="4"/>
      <c r="AX55" s="4"/>
    </row>
    <row r="56" spans="1:50" ht="17.25" customHeight="1">
      <c r="A56" s="116" t="s">
        <v>307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8">
        <v>2</v>
      </c>
      <c r="AA56" s="118">
        <v>3</v>
      </c>
      <c r="AB56" s="118">
        <v>3</v>
      </c>
      <c r="AC56" s="118">
        <v>3</v>
      </c>
      <c r="AD56" s="118">
        <v>3</v>
      </c>
      <c r="AE56" s="118">
        <v>3</v>
      </c>
      <c r="AF56" s="117">
        <v>0.144</v>
      </c>
      <c r="AG56" s="117">
        <v>0.3</v>
      </c>
      <c r="AH56" s="117">
        <v>0.3</v>
      </c>
      <c r="AI56" s="117">
        <v>0.421</v>
      </c>
      <c r="AJ56" s="117">
        <v>0.462</v>
      </c>
      <c r="AK56" s="117">
        <v>0.482</v>
      </c>
      <c r="AL56" s="117">
        <f t="shared" si="64"/>
        <v>5999.999999999999</v>
      </c>
      <c r="AM56" s="117">
        <f t="shared" si="64"/>
        <v>8333.333333333334</v>
      </c>
      <c r="AN56" s="117">
        <f t="shared" si="64"/>
        <v>8333.333333333334</v>
      </c>
      <c r="AO56" s="117">
        <f t="shared" si="64"/>
        <v>11694.444444444445</v>
      </c>
      <c r="AP56" s="117">
        <f t="shared" si="64"/>
        <v>12833.333333333334</v>
      </c>
      <c r="AQ56" s="117">
        <f t="shared" si="64"/>
        <v>13388.888888888887</v>
      </c>
      <c r="AR56" s="1"/>
      <c r="AS56" s="1"/>
      <c r="AT56" s="4"/>
      <c r="AU56" s="4"/>
      <c r="AV56" s="4"/>
      <c r="AW56" s="4"/>
      <c r="AX56" s="4"/>
    </row>
    <row r="57" spans="1:50" ht="17.25" customHeight="1">
      <c r="A57" s="116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8"/>
      <c r="AA57" s="118"/>
      <c r="AB57" s="118"/>
      <c r="AC57" s="118"/>
      <c r="AD57" s="118"/>
      <c r="AE57" s="118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"/>
      <c r="AS57" s="1"/>
      <c r="AT57" s="4"/>
      <c r="AU57" s="4"/>
      <c r="AV57" s="4"/>
      <c r="AW57" s="4"/>
      <c r="AX57" s="4"/>
    </row>
    <row r="58" spans="1:52" s="85" customFormat="1" ht="20.25" customHeight="1">
      <c r="A58" s="249" t="s">
        <v>161</v>
      </c>
      <c r="B58" s="121">
        <v>247</v>
      </c>
      <c r="C58" s="121">
        <v>419.8</v>
      </c>
      <c r="D58" s="121">
        <v>422.1</v>
      </c>
      <c r="E58" s="121">
        <v>430.4</v>
      </c>
      <c r="F58" s="121">
        <v>440.8</v>
      </c>
      <c r="G58" s="121">
        <v>452.3</v>
      </c>
      <c r="H58" s="121">
        <v>247</v>
      </c>
      <c r="I58" s="121">
        <v>419.8</v>
      </c>
      <c r="J58" s="121">
        <v>422.1</v>
      </c>
      <c r="K58" s="121">
        <v>430.5</v>
      </c>
      <c r="L58" s="121">
        <v>440.8</v>
      </c>
      <c r="M58" s="121">
        <v>452.3</v>
      </c>
      <c r="N58" s="121">
        <v>92.9</v>
      </c>
      <c r="O58" s="121">
        <v>132.2</v>
      </c>
      <c r="P58" s="121">
        <v>140.3</v>
      </c>
      <c r="Q58" s="121">
        <v>147.3</v>
      </c>
      <c r="R58" s="121">
        <v>162.3</v>
      </c>
      <c r="S58" s="121">
        <v>176.7</v>
      </c>
      <c r="T58" s="121">
        <f aca="true" t="shared" si="65" ref="T58:Y58">SUM(T60:T60)</f>
        <v>0</v>
      </c>
      <c r="U58" s="121">
        <f t="shared" si="65"/>
        <v>0</v>
      </c>
      <c r="V58" s="121">
        <f t="shared" si="65"/>
        <v>0</v>
      </c>
      <c r="W58" s="121">
        <f t="shared" si="65"/>
        <v>0</v>
      </c>
      <c r="X58" s="121">
        <f t="shared" si="65"/>
        <v>0</v>
      </c>
      <c r="Y58" s="121">
        <f t="shared" si="65"/>
        <v>0</v>
      </c>
      <c r="Z58" s="270">
        <v>166</v>
      </c>
      <c r="AA58" s="270">
        <v>269</v>
      </c>
      <c r="AB58" s="270">
        <v>273</v>
      </c>
      <c r="AC58" s="270">
        <v>273</v>
      </c>
      <c r="AD58" s="270">
        <v>273</v>
      </c>
      <c r="AE58" s="270">
        <v>273</v>
      </c>
      <c r="AF58" s="121">
        <v>18.6</v>
      </c>
      <c r="AG58" s="121">
        <v>38.6</v>
      </c>
      <c r="AH58" s="121">
        <v>41.2</v>
      </c>
      <c r="AI58" s="121">
        <v>43.8</v>
      </c>
      <c r="AJ58" s="121">
        <v>46.2</v>
      </c>
      <c r="AK58" s="121">
        <v>48.5</v>
      </c>
      <c r="AL58" s="121">
        <f aca="true" t="shared" si="66" ref="AL58:AQ58">AF58/Z58/12*1000*1000</f>
        <v>9337.349397590362</v>
      </c>
      <c r="AM58" s="121">
        <f t="shared" si="66"/>
        <v>11957.868649318463</v>
      </c>
      <c r="AN58" s="121">
        <f t="shared" si="66"/>
        <v>12576.312576312577</v>
      </c>
      <c r="AO58" s="121">
        <f t="shared" si="66"/>
        <v>13369.963369963369</v>
      </c>
      <c r="AP58" s="121">
        <f t="shared" si="66"/>
        <v>14102.564102564102</v>
      </c>
      <c r="AQ58" s="121">
        <f t="shared" si="66"/>
        <v>14804.639804639806</v>
      </c>
      <c r="AR58" s="86"/>
      <c r="AS58" s="86"/>
      <c r="AT58" s="87"/>
      <c r="AU58" s="87"/>
      <c r="AV58" s="87"/>
      <c r="AW58" s="87"/>
      <c r="AX58" s="87"/>
      <c r="AY58" s="87"/>
      <c r="AZ58" s="87"/>
    </row>
    <row r="59" spans="1:52" s="85" customFormat="1" ht="20.25" customHeight="1">
      <c r="A59" s="116" t="s">
        <v>314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270"/>
      <c r="AA59" s="270"/>
      <c r="AB59" s="270"/>
      <c r="AC59" s="270"/>
      <c r="AD59" s="270"/>
      <c r="AE59" s="270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86"/>
      <c r="AS59" s="86"/>
      <c r="AT59" s="87"/>
      <c r="AU59" s="87"/>
      <c r="AV59" s="87"/>
      <c r="AW59" s="87"/>
      <c r="AX59" s="87"/>
      <c r="AY59" s="87"/>
      <c r="AZ59" s="87"/>
    </row>
    <row r="60" spans="1:52" s="85" customFormat="1" ht="20.25" customHeight="1">
      <c r="A60" s="116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9"/>
      <c r="U60" s="119"/>
      <c r="V60" s="119"/>
      <c r="W60" s="119"/>
      <c r="X60" s="119"/>
      <c r="Y60" s="119"/>
      <c r="Z60" s="120"/>
      <c r="AA60" s="120"/>
      <c r="AB60" s="118"/>
      <c r="AC60" s="118"/>
      <c r="AD60" s="118"/>
      <c r="AE60" s="118"/>
      <c r="AF60" s="117"/>
      <c r="AG60" s="117"/>
      <c r="AH60" s="117"/>
      <c r="AI60" s="117"/>
      <c r="AJ60" s="117"/>
      <c r="AK60" s="117"/>
      <c r="AL60" s="121"/>
      <c r="AM60" s="121"/>
      <c r="AN60" s="256"/>
      <c r="AO60" s="256"/>
      <c r="AP60" s="256"/>
      <c r="AQ60" s="256"/>
      <c r="AR60" s="86"/>
      <c r="AS60" s="86"/>
      <c r="AT60" s="87"/>
      <c r="AU60" s="87"/>
      <c r="AV60" s="87"/>
      <c r="AW60" s="87"/>
      <c r="AX60" s="87"/>
      <c r="AY60" s="87"/>
      <c r="AZ60" s="87"/>
    </row>
    <row r="61" spans="1:45" s="85" customFormat="1" ht="16.5">
      <c r="A61" s="257" t="s">
        <v>13</v>
      </c>
      <c r="B61" s="121">
        <f aca="true" t="shared" si="67" ref="B61:G61">SUM(B63:B65)</f>
        <v>0</v>
      </c>
      <c r="C61" s="121">
        <f t="shared" si="67"/>
        <v>0</v>
      </c>
      <c r="D61" s="121">
        <f t="shared" si="67"/>
        <v>0</v>
      </c>
      <c r="E61" s="121">
        <f t="shared" si="67"/>
        <v>0</v>
      </c>
      <c r="F61" s="121">
        <f t="shared" si="67"/>
        <v>0</v>
      </c>
      <c r="G61" s="121">
        <f t="shared" si="67"/>
        <v>0</v>
      </c>
      <c r="H61" s="121">
        <v>193.1</v>
      </c>
      <c r="I61" s="255">
        <v>145</v>
      </c>
      <c r="J61" s="121">
        <v>143.5</v>
      </c>
      <c r="K61" s="121">
        <v>150.2</v>
      </c>
      <c r="L61" s="121">
        <v>157</v>
      </c>
      <c r="M61" s="121">
        <v>168</v>
      </c>
      <c r="N61" s="121">
        <v>0.879</v>
      </c>
      <c r="O61" s="121">
        <v>0.907</v>
      </c>
      <c r="P61" s="121">
        <f>SUM(P63:P65)</f>
        <v>0.18</v>
      </c>
      <c r="Q61" s="121">
        <f>SUM(Q63:Q65)</f>
        <v>0.2</v>
      </c>
      <c r="R61" s="121">
        <v>0.2</v>
      </c>
      <c r="S61" s="121">
        <v>0.3</v>
      </c>
      <c r="T61" s="121">
        <v>2</v>
      </c>
      <c r="U61" s="121">
        <v>4.6</v>
      </c>
      <c r="V61" s="121">
        <v>4.6</v>
      </c>
      <c r="W61" s="121">
        <v>3.8</v>
      </c>
      <c r="X61" s="121">
        <v>3.5</v>
      </c>
      <c r="Y61" s="121">
        <v>3.2</v>
      </c>
      <c r="Z61" s="270">
        <v>247</v>
      </c>
      <c r="AA61" s="270">
        <v>180</v>
      </c>
      <c r="AB61" s="270">
        <v>113</v>
      </c>
      <c r="AC61" s="270">
        <v>113</v>
      </c>
      <c r="AD61" s="270">
        <v>113</v>
      </c>
      <c r="AE61" s="270">
        <v>113</v>
      </c>
      <c r="AF61" s="121">
        <v>20.9</v>
      </c>
      <c r="AG61" s="121">
        <v>19.3</v>
      </c>
      <c r="AH61" s="121">
        <v>19.9</v>
      </c>
      <c r="AI61" s="121">
        <v>21.5</v>
      </c>
      <c r="AJ61" s="121">
        <v>25</v>
      </c>
      <c r="AK61" s="121">
        <v>27.5</v>
      </c>
      <c r="AL61" s="121">
        <f>AF61/Z61/12*1000*1000</f>
        <v>7051.28205128205</v>
      </c>
      <c r="AM61" s="121">
        <f aca="true" t="shared" si="68" ref="AM61:AQ64">AG61/AA61/12*1000*1000</f>
        <v>8935.185185185186</v>
      </c>
      <c r="AN61" s="121">
        <f t="shared" si="68"/>
        <v>14675.51622418879</v>
      </c>
      <c r="AO61" s="121">
        <f t="shared" si="68"/>
        <v>15855.457227138642</v>
      </c>
      <c r="AP61" s="121">
        <f t="shared" si="68"/>
        <v>18436.578171091445</v>
      </c>
      <c r="AQ61" s="121">
        <f t="shared" si="68"/>
        <v>20280.235988200588</v>
      </c>
      <c r="AR61" s="84" t="s">
        <v>225</v>
      </c>
      <c r="AS61" s="84"/>
    </row>
    <row r="62" spans="1:45" s="85" customFormat="1" ht="16.5">
      <c r="A62" s="116" t="s">
        <v>314</v>
      </c>
      <c r="B62" s="121"/>
      <c r="C62" s="121"/>
      <c r="D62" s="121"/>
      <c r="E62" s="121"/>
      <c r="F62" s="121"/>
      <c r="G62" s="121"/>
      <c r="H62" s="121"/>
      <c r="I62" s="274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270"/>
      <c r="AA62" s="270"/>
      <c r="AB62" s="270"/>
      <c r="AC62" s="270"/>
      <c r="AD62" s="270"/>
      <c r="AE62" s="270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84"/>
      <c r="AS62" s="84"/>
    </row>
    <row r="63" spans="1:45" s="6" customFormat="1" ht="15.75">
      <c r="A63" s="193" t="s">
        <v>311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10.4</v>
      </c>
      <c r="I63" s="117">
        <v>4.5</v>
      </c>
      <c r="J63" s="117">
        <v>4.2</v>
      </c>
      <c r="K63" s="117">
        <v>4.4</v>
      </c>
      <c r="L63" s="117">
        <v>4.6</v>
      </c>
      <c r="M63" s="117">
        <v>5</v>
      </c>
      <c r="N63" s="117">
        <v>0.136</v>
      </c>
      <c r="O63" s="117">
        <v>0.3</v>
      </c>
      <c r="P63" s="117">
        <v>0.18</v>
      </c>
      <c r="Q63" s="117">
        <v>0.2</v>
      </c>
      <c r="R63" s="117">
        <v>0.2</v>
      </c>
      <c r="S63" s="117">
        <v>0.4</v>
      </c>
      <c r="T63" s="117">
        <v>0</v>
      </c>
      <c r="U63" s="117">
        <v>0</v>
      </c>
      <c r="V63" s="117">
        <v>0</v>
      </c>
      <c r="W63" s="117">
        <v>0</v>
      </c>
      <c r="X63" s="117">
        <v>0</v>
      </c>
      <c r="Y63" s="117">
        <v>0</v>
      </c>
      <c r="Z63" s="118">
        <v>8</v>
      </c>
      <c r="AA63" s="118">
        <v>5</v>
      </c>
      <c r="AB63" s="118">
        <v>5</v>
      </c>
      <c r="AC63" s="118">
        <v>5</v>
      </c>
      <c r="AD63" s="118">
        <v>5</v>
      </c>
      <c r="AE63" s="118">
        <v>5</v>
      </c>
      <c r="AF63" s="117">
        <v>0.607</v>
      </c>
      <c r="AG63" s="117">
        <v>0.588</v>
      </c>
      <c r="AH63" s="117">
        <v>0.672</v>
      </c>
      <c r="AI63" s="117">
        <v>0.702</v>
      </c>
      <c r="AJ63" s="117">
        <v>0.771</v>
      </c>
      <c r="AK63" s="117">
        <v>0.804</v>
      </c>
      <c r="AL63" s="117">
        <f>AF63/Z63/12*1000*1000</f>
        <v>6322.916666666667</v>
      </c>
      <c r="AM63" s="117">
        <f t="shared" si="68"/>
        <v>9799.999999999998</v>
      </c>
      <c r="AN63" s="117">
        <f>AH63/AB63/12*1000*1000</f>
        <v>11200.000000000002</v>
      </c>
      <c r="AO63" s="117">
        <f>AI63/AC63/12*1000*1000</f>
        <v>11700.000000000002</v>
      </c>
      <c r="AP63" s="117">
        <f>AJ63/AD63/12*1000*1000</f>
        <v>12850</v>
      </c>
      <c r="AQ63" s="117">
        <f>AK63/AE63/12*1000*1000</f>
        <v>13400</v>
      </c>
      <c r="AR63" s="79"/>
      <c r="AS63" s="79"/>
    </row>
    <row r="64" spans="1:45" s="6" customFormat="1" ht="15.75">
      <c r="A64" s="193" t="s">
        <v>286</v>
      </c>
      <c r="B64" s="117">
        <v>0</v>
      </c>
      <c r="C64" s="117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32.5</v>
      </c>
      <c r="I64" s="117">
        <v>24.5</v>
      </c>
      <c r="J64" s="117">
        <v>26.4</v>
      </c>
      <c r="K64" s="117">
        <v>27.8</v>
      </c>
      <c r="L64" s="117">
        <v>29.2</v>
      </c>
      <c r="M64" s="117">
        <v>30.6</v>
      </c>
      <c r="N64" s="117">
        <v>0</v>
      </c>
      <c r="O64" s="117">
        <v>0</v>
      </c>
      <c r="P64" s="117">
        <v>0</v>
      </c>
      <c r="Q64" s="117">
        <v>0</v>
      </c>
      <c r="R64" s="117">
        <v>0.2</v>
      </c>
      <c r="S64" s="117">
        <v>0.3</v>
      </c>
      <c r="T64" s="117">
        <v>0.3</v>
      </c>
      <c r="U64" s="117">
        <v>1.3</v>
      </c>
      <c r="V64" s="117">
        <v>0.8</v>
      </c>
      <c r="W64" s="117">
        <v>0</v>
      </c>
      <c r="X64" s="117">
        <v>0</v>
      </c>
      <c r="Y64" s="117">
        <v>0</v>
      </c>
      <c r="Z64" s="118">
        <v>40</v>
      </c>
      <c r="AA64" s="118">
        <v>30</v>
      </c>
      <c r="AB64" s="118">
        <v>20</v>
      </c>
      <c r="AC64" s="118">
        <v>20</v>
      </c>
      <c r="AD64" s="118">
        <v>20</v>
      </c>
      <c r="AE64" s="118">
        <v>20</v>
      </c>
      <c r="AF64" s="117">
        <v>4.5</v>
      </c>
      <c r="AG64" s="117">
        <v>4.2</v>
      </c>
      <c r="AH64" s="117">
        <v>2.9</v>
      </c>
      <c r="AI64" s="117">
        <v>3.1</v>
      </c>
      <c r="AJ64" s="117">
        <v>3.4</v>
      </c>
      <c r="AK64" s="117">
        <v>3.6</v>
      </c>
      <c r="AL64" s="117">
        <f>AF64/Z64/12*1000*1000</f>
        <v>9375</v>
      </c>
      <c r="AM64" s="117">
        <f>AG64/AA64/12*1000*1000</f>
        <v>11666.666666666668</v>
      </c>
      <c r="AN64" s="117">
        <f t="shared" si="68"/>
        <v>12083.333333333334</v>
      </c>
      <c r="AO64" s="117">
        <f t="shared" si="68"/>
        <v>12916.666666666666</v>
      </c>
      <c r="AP64" s="117">
        <f t="shared" si="68"/>
        <v>14166.666666666666</v>
      </c>
      <c r="AQ64" s="117">
        <f t="shared" si="68"/>
        <v>15000</v>
      </c>
      <c r="AR64" s="79"/>
      <c r="AS64" s="79"/>
    </row>
    <row r="65" spans="1:45" s="6" customFormat="1" ht="15.75">
      <c r="A65" s="193" t="s">
        <v>258</v>
      </c>
      <c r="B65" s="117">
        <v>0</v>
      </c>
      <c r="C65" s="117">
        <v>0</v>
      </c>
      <c r="D65" s="117">
        <v>0</v>
      </c>
      <c r="E65" s="117">
        <v>0</v>
      </c>
      <c r="F65" s="117">
        <v>0</v>
      </c>
      <c r="G65" s="117">
        <v>0</v>
      </c>
      <c r="H65" s="117">
        <v>45.3</v>
      </c>
      <c r="I65" s="117">
        <v>25.9</v>
      </c>
      <c r="J65" s="117">
        <v>24</v>
      </c>
      <c r="K65" s="117">
        <v>30</v>
      </c>
      <c r="L65" s="117">
        <v>34</v>
      </c>
      <c r="M65" s="117">
        <v>38</v>
      </c>
      <c r="N65" s="117">
        <v>0</v>
      </c>
      <c r="O65" s="117">
        <v>0</v>
      </c>
      <c r="P65" s="117">
        <v>0</v>
      </c>
      <c r="Q65" s="117">
        <v>0</v>
      </c>
      <c r="R65" s="117">
        <v>0</v>
      </c>
      <c r="S65" s="117">
        <v>0</v>
      </c>
      <c r="T65" s="117">
        <v>1.8</v>
      </c>
      <c r="U65" s="117">
        <v>3.3</v>
      </c>
      <c r="V65" s="117">
        <v>3.8</v>
      </c>
      <c r="W65" s="117">
        <v>3.6</v>
      </c>
      <c r="X65" s="117">
        <v>3.2</v>
      </c>
      <c r="Y65" s="117">
        <v>2.8</v>
      </c>
      <c r="Z65" s="118">
        <v>84</v>
      </c>
      <c r="AA65" s="118">
        <v>62</v>
      </c>
      <c r="AB65" s="118">
        <v>74</v>
      </c>
      <c r="AC65" s="118">
        <v>74</v>
      </c>
      <c r="AD65" s="118">
        <v>74</v>
      </c>
      <c r="AE65" s="118">
        <v>74</v>
      </c>
      <c r="AF65" s="117">
        <v>8.4</v>
      </c>
      <c r="AG65" s="117">
        <v>6.7</v>
      </c>
      <c r="AH65" s="117">
        <v>10</v>
      </c>
      <c r="AI65" s="117">
        <v>10.4</v>
      </c>
      <c r="AJ65" s="117">
        <v>11.4</v>
      </c>
      <c r="AK65" s="117">
        <v>11.9</v>
      </c>
      <c r="AL65" s="117">
        <f>AF65/Z65/12*1000*1000</f>
        <v>8333.333333333334</v>
      </c>
      <c r="AM65" s="117">
        <f>AG65/AA65/12*1000*1000</f>
        <v>9005.37634408602</v>
      </c>
      <c r="AN65" s="117">
        <f aca="true" t="shared" si="69" ref="AN65:AQ67">AH65/AB65/12*1000*1000</f>
        <v>11261.261261261263</v>
      </c>
      <c r="AO65" s="117">
        <f t="shared" si="69"/>
        <v>11711.71171171171</v>
      </c>
      <c r="AP65" s="117">
        <f t="shared" si="69"/>
        <v>12837.837837837838</v>
      </c>
      <c r="AQ65" s="117">
        <f t="shared" si="69"/>
        <v>13400.9009009009</v>
      </c>
      <c r="AR65" s="79"/>
      <c r="AS65" s="79"/>
    </row>
    <row r="66" spans="1:45" s="6" customFormat="1" ht="15.75">
      <c r="A66" s="193"/>
      <c r="B66" s="202"/>
      <c r="C66" s="202"/>
      <c r="D66" s="202"/>
      <c r="E66" s="202"/>
      <c r="F66" s="202"/>
      <c r="G66" s="202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8"/>
      <c r="AA66" s="118"/>
      <c r="AB66" s="118"/>
      <c r="AC66" s="118"/>
      <c r="AD66" s="118"/>
      <c r="AE66" s="118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79"/>
      <c r="AS66" s="79"/>
    </row>
    <row r="67" spans="1:45" s="6" customFormat="1" ht="15.75">
      <c r="A67" s="249" t="s">
        <v>11</v>
      </c>
      <c r="B67" s="121">
        <v>35.1</v>
      </c>
      <c r="C67" s="121">
        <v>45.9</v>
      </c>
      <c r="D67" s="121">
        <v>47</v>
      </c>
      <c r="E67" s="121">
        <v>50.5</v>
      </c>
      <c r="F67" s="121">
        <v>55.2</v>
      </c>
      <c r="G67" s="121">
        <v>65</v>
      </c>
      <c r="H67" s="121">
        <v>47</v>
      </c>
      <c r="I67" s="121">
        <v>61.3</v>
      </c>
      <c r="J67" s="121">
        <v>65</v>
      </c>
      <c r="K67" s="121">
        <v>70</v>
      </c>
      <c r="L67" s="121">
        <v>70</v>
      </c>
      <c r="M67" s="121">
        <v>70</v>
      </c>
      <c r="N67" s="121">
        <v>1.9</v>
      </c>
      <c r="O67" s="121">
        <v>2.7</v>
      </c>
      <c r="P67" s="121">
        <v>3.5</v>
      </c>
      <c r="Q67" s="121">
        <v>4</v>
      </c>
      <c r="R67" s="121">
        <v>5</v>
      </c>
      <c r="S67" s="121">
        <v>5</v>
      </c>
      <c r="T67" s="121">
        <v>1.9</v>
      </c>
      <c r="U67" s="121">
        <v>2.7</v>
      </c>
      <c r="V67" s="121">
        <v>3.5</v>
      </c>
      <c r="W67" s="121">
        <v>4</v>
      </c>
      <c r="X67" s="121">
        <v>5</v>
      </c>
      <c r="Y67" s="121">
        <v>5</v>
      </c>
      <c r="Z67" s="270">
        <v>39</v>
      </c>
      <c r="AA67" s="270">
        <v>37</v>
      </c>
      <c r="AB67" s="270">
        <v>37</v>
      </c>
      <c r="AC67" s="270">
        <v>40</v>
      </c>
      <c r="AD67" s="270">
        <v>50</v>
      </c>
      <c r="AE67" s="270">
        <v>55</v>
      </c>
      <c r="AF67" s="121">
        <v>3.034</v>
      </c>
      <c r="AG67" s="121">
        <v>3.109</v>
      </c>
      <c r="AH67" s="121">
        <v>3.3</v>
      </c>
      <c r="AI67" s="121">
        <v>3.5</v>
      </c>
      <c r="AJ67" s="121">
        <v>4</v>
      </c>
      <c r="AK67" s="121">
        <v>4</v>
      </c>
      <c r="AL67" s="121">
        <f>AF67/Z67/12*1000*1000</f>
        <v>6482.905982905983</v>
      </c>
      <c r="AM67" s="121">
        <f>AG67/AA67/12*1000*1000</f>
        <v>7002.252252252251</v>
      </c>
      <c r="AN67" s="121">
        <f t="shared" si="69"/>
        <v>7432.432432432432</v>
      </c>
      <c r="AO67" s="121">
        <f t="shared" si="69"/>
        <v>7291.666666666666</v>
      </c>
      <c r="AP67" s="121">
        <f t="shared" si="69"/>
        <v>6666.666666666667</v>
      </c>
      <c r="AQ67" s="121">
        <f t="shared" si="69"/>
        <v>6060.606060606061</v>
      </c>
      <c r="AR67" s="79"/>
      <c r="AS67" s="79"/>
    </row>
    <row r="68" spans="1:45" s="6" customFormat="1" ht="15.75">
      <c r="A68" s="116" t="s">
        <v>103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8"/>
      <c r="AA68" s="118"/>
      <c r="AB68" s="118"/>
      <c r="AC68" s="118"/>
      <c r="AD68" s="118"/>
      <c r="AE68" s="118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79"/>
      <c r="AS68" s="79"/>
    </row>
    <row r="69" spans="1:45" s="6" customFormat="1" ht="15.75">
      <c r="A69" s="116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8"/>
      <c r="AA69" s="118"/>
      <c r="AB69" s="118"/>
      <c r="AC69" s="118"/>
      <c r="AD69" s="118"/>
      <c r="AE69" s="118"/>
      <c r="AF69" s="117"/>
      <c r="AG69" s="117"/>
      <c r="AH69" s="117"/>
      <c r="AI69" s="117"/>
      <c r="AJ69" s="117"/>
      <c r="AK69" s="117"/>
      <c r="AL69" s="119"/>
      <c r="AM69" s="119"/>
      <c r="AN69" s="119"/>
      <c r="AO69" s="119"/>
      <c r="AP69" s="119"/>
      <c r="AQ69" s="119"/>
      <c r="AR69" s="79"/>
      <c r="AS69" s="79"/>
    </row>
    <row r="70" spans="1:50" s="6" customFormat="1" ht="16.5">
      <c r="A70" s="249" t="s">
        <v>162</v>
      </c>
      <c r="B70" s="121">
        <f>B72+B73+B74+B75</f>
        <v>62.099999999999994</v>
      </c>
      <c r="C70" s="121">
        <f aca="true" t="shared" si="70" ref="C70:H70">C72+C73+C74+C75</f>
        <v>57.800000000000004</v>
      </c>
      <c r="D70" s="121">
        <f t="shared" si="70"/>
        <v>58.4</v>
      </c>
      <c r="E70" s="121">
        <f t="shared" si="70"/>
        <v>61.8</v>
      </c>
      <c r="F70" s="121">
        <f t="shared" si="70"/>
        <v>65.2</v>
      </c>
      <c r="G70" s="121">
        <f t="shared" si="70"/>
        <v>68.1</v>
      </c>
      <c r="H70" s="121">
        <f t="shared" si="70"/>
        <v>60.099999999999994</v>
      </c>
      <c r="I70" s="121">
        <f aca="true" t="shared" si="71" ref="I70:Y70">SUM(I72:I75)</f>
        <v>60.50000000000001</v>
      </c>
      <c r="J70" s="121">
        <f t="shared" si="71"/>
        <v>58.4</v>
      </c>
      <c r="K70" s="121">
        <f t="shared" si="71"/>
        <v>61.8</v>
      </c>
      <c r="L70" s="121">
        <f t="shared" si="71"/>
        <v>65.2</v>
      </c>
      <c r="M70" s="121">
        <f t="shared" si="71"/>
        <v>68.1</v>
      </c>
      <c r="N70" s="121">
        <f t="shared" si="71"/>
        <v>6.122</v>
      </c>
      <c r="O70" s="121">
        <f t="shared" si="71"/>
        <v>2.761</v>
      </c>
      <c r="P70" s="121">
        <f t="shared" si="71"/>
        <v>2.47</v>
      </c>
      <c r="Q70" s="121">
        <f t="shared" si="71"/>
        <v>2.5829999999999997</v>
      </c>
      <c r="R70" s="121">
        <f t="shared" si="71"/>
        <v>2.714</v>
      </c>
      <c r="S70" s="121">
        <f t="shared" si="71"/>
        <v>2.827</v>
      </c>
      <c r="T70" s="121">
        <f t="shared" si="71"/>
        <v>10.3</v>
      </c>
      <c r="U70" s="121">
        <f t="shared" si="71"/>
        <v>10.1</v>
      </c>
      <c r="V70" s="121">
        <f t="shared" si="71"/>
        <v>10.9</v>
      </c>
      <c r="W70" s="121">
        <f t="shared" si="71"/>
        <v>11.4</v>
      </c>
      <c r="X70" s="121">
        <f t="shared" si="71"/>
        <v>12</v>
      </c>
      <c r="Y70" s="121">
        <f t="shared" si="71"/>
        <v>12.6</v>
      </c>
      <c r="Z70" s="270">
        <v>2038</v>
      </c>
      <c r="AA70" s="270">
        <v>1957</v>
      </c>
      <c r="AB70" s="270">
        <v>1979</v>
      </c>
      <c r="AC70" s="270">
        <v>1964</v>
      </c>
      <c r="AD70" s="270">
        <v>2240</v>
      </c>
      <c r="AE70" s="270">
        <v>2240</v>
      </c>
      <c r="AF70" s="121">
        <v>538.6</v>
      </c>
      <c r="AG70" s="121">
        <v>536.7</v>
      </c>
      <c r="AH70" s="121">
        <v>554.9</v>
      </c>
      <c r="AI70" s="121">
        <v>610.6</v>
      </c>
      <c r="AJ70" s="121">
        <v>611.7</v>
      </c>
      <c r="AK70" s="121">
        <v>658.5</v>
      </c>
      <c r="AL70" s="121">
        <f aca="true" t="shared" si="72" ref="AL70:AL76">AF70/Z70/12*1000*1000</f>
        <v>22023.225384363755</v>
      </c>
      <c r="AM70" s="121">
        <f aca="true" t="shared" si="73" ref="AM70:AQ76">AG70/AA70/12*1000*1000</f>
        <v>22853.85794583547</v>
      </c>
      <c r="AN70" s="121">
        <f>AH70/AB70/12*1000*1000</f>
        <v>23366.178204480377</v>
      </c>
      <c r="AO70" s="121">
        <f>AI70/AC70/12*1000*1000</f>
        <v>25908.010862186013</v>
      </c>
      <c r="AP70" s="121">
        <f>AJ70/AD70/12*1000*1000</f>
        <v>22756.69642857143</v>
      </c>
      <c r="AQ70" s="121">
        <f>AK70/AE70/12*1000*1000</f>
        <v>24497.76785714286</v>
      </c>
      <c r="AR70" s="84" t="s">
        <v>223</v>
      </c>
      <c r="AS70" s="47"/>
      <c r="AT70" s="4"/>
      <c r="AU70" s="4"/>
      <c r="AV70" s="4"/>
      <c r="AW70" s="4"/>
      <c r="AX70" s="4"/>
    </row>
    <row r="71" spans="1:50" s="6" customFormat="1" ht="16.5">
      <c r="A71" s="116" t="s">
        <v>314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270"/>
      <c r="AA71" s="270"/>
      <c r="AB71" s="270"/>
      <c r="AC71" s="270"/>
      <c r="AD71" s="270"/>
      <c r="AE71" s="270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84"/>
      <c r="AS71" s="47"/>
      <c r="AT71" s="4"/>
      <c r="AU71" s="4"/>
      <c r="AV71" s="4"/>
      <c r="AW71" s="4"/>
      <c r="AX71" s="4"/>
    </row>
    <row r="72" spans="1:50" s="6" customFormat="1" ht="16.5">
      <c r="A72" s="116" t="s">
        <v>315</v>
      </c>
      <c r="B72" s="117">
        <v>29.2</v>
      </c>
      <c r="C72" s="117">
        <v>25.4</v>
      </c>
      <c r="D72" s="117">
        <v>23.9</v>
      </c>
      <c r="E72" s="117">
        <v>25.4</v>
      </c>
      <c r="F72" s="117">
        <v>26.7</v>
      </c>
      <c r="G72" s="117">
        <v>28</v>
      </c>
      <c r="H72" s="117">
        <v>27.2</v>
      </c>
      <c r="I72" s="117">
        <v>28.1</v>
      </c>
      <c r="J72" s="117">
        <v>23.9</v>
      </c>
      <c r="K72" s="117">
        <v>25.4</v>
      </c>
      <c r="L72" s="117">
        <v>26.7</v>
      </c>
      <c r="M72" s="117">
        <v>28</v>
      </c>
      <c r="N72" s="117">
        <v>0</v>
      </c>
      <c r="O72" s="117">
        <v>0</v>
      </c>
      <c r="P72" s="117">
        <v>0</v>
      </c>
      <c r="Q72" s="117">
        <v>0</v>
      </c>
      <c r="R72" s="117">
        <v>0</v>
      </c>
      <c r="S72" s="117">
        <v>0</v>
      </c>
      <c r="T72" s="117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8">
        <v>54</v>
      </c>
      <c r="AA72" s="118">
        <v>58</v>
      </c>
      <c r="AB72" s="118">
        <v>58</v>
      </c>
      <c r="AC72" s="118">
        <v>58</v>
      </c>
      <c r="AD72" s="118">
        <v>58</v>
      </c>
      <c r="AE72" s="118">
        <v>58</v>
      </c>
      <c r="AF72" s="117">
        <v>12.17</v>
      </c>
      <c r="AG72" s="117">
        <v>12.601</v>
      </c>
      <c r="AH72" s="117">
        <v>11.807</v>
      </c>
      <c r="AI72" s="117">
        <v>12.539</v>
      </c>
      <c r="AJ72" s="117">
        <v>13.091</v>
      </c>
      <c r="AK72" s="117">
        <v>15.126</v>
      </c>
      <c r="AL72" s="117">
        <f t="shared" si="72"/>
        <v>18780.864197530864</v>
      </c>
      <c r="AM72" s="117">
        <f t="shared" si="73"/>
        <v>18104.885057471263</v>
      </c>
      <c r="AN72" s="117">
        <f>AH72/AB72/12*1000*1000</f>
        <v>16964.080459770114</v>
      </c>
      <c r="AO72" s="117">
        <f t="shared" si="73"/>
        <v>18015.80459770115</v>
      </c>
      <c r="AP72" s="117">
        <f t="shared" si="73"/>
        <v>18808.90804597701</v>
      </c>
      <c r="AQ72" s="117">
        <f t="shared" si="73"/>
        <v>21732.758620689656</v>
      </c>
      <c r="AR72" s="84"/>
      <c r="AS72" s="47"/>
      <c r="AT72" s="4"/>
      <c r="AU72" s="4"/>
      <c r="AV72" s="4"/>
      <c r="AW72" s="4"/>
      <c r="AX72" s="4"/>
    </row>
    <row r="73" spans="1:45" s="6" customFormat="1" ht="15.75">
      <c r="A73" s="116" t="s">
        <v>164</v>
      </c>
      <c r="B73" s="117">
        <v>25.2</v>
      </c>
      <c r="C73" s="117">
        <v>25.1</v>
      </c>
      <c r="D73" s="117">
        <v>27</v>
      </c>
      <c r="E73" s="117">
        <v>28.4</v>
      </c>
      <c r="F73" s="117">
        <v>30</v>
      </c>
      <c r="G73" s="117">
        <v>31.3</v>
      </c>
      <c r="H73" s="117">
        <v>25.2</v>
      </c>
      <c r="I73" s="117">
        <v>25.1</v>
      </c>
      <c r="J73" s="117">
        <v>27</v>
      </c>
      <c r="K73" s="117">
        <v>28.4</v>
      </c>
      <c r="L73" s="117">
        <v>30</v>
      </c>
      <c r="M73" s="117">
        <v>31.3</v>
      </c>
      <c r="N73" s="117">
        <v>0</v>
      </c>
      <c r="O73" s="117">
        <v>0</v>
      </c>
      <c r="P73" s="117">
        <v>0</v>
      </c>
      <c r="Q73" s="117">
        <v>0</v>
      </c>
      <c r="R73" s="117">
        <v>0</v>
      </c>
      <c r="S73" s="117">
        <v>0</v>
      </c>
      <c r="T73" s="117">
        <v>10.3</v>
      </c>
      <c r="U73" s="117">
        <v>10.1</v>
      </c>
      <c r="V73" s="117">
        <v>10.9</v>
      </c>
      <c r="W73" s="117">
        <v>11.4</v>
      </c>
      <c r="X73" s="117">
        <v>12</v>
      </c>
      <c r="Y73" s="117">
        <v>12.6</v>
      </c>
      <c r="Z73" s="118">
        <v>26</v>
      </c>
      <c r="AA73" s="118">
        <v>25</v>
      </c>
      <c r="AB73" s="118">
        <v>25</v>
      </c>
      <c r="AC73" s="118">
        <v>25</v>
      </c>
      <c r="AD73" s="118">
        <v>25</v>
      </c>
      <c r="AE73" s="118">
        <v>25</v>
      </c>
      <c r="AF73" s="117">
        <v>5.3</v>
      </c>
      <c r="AG73" s="117">
        <v>5.7</v>
      </c>
      <c r="AH73" s="117">
        <v>6.1</v>
      </c>
      <c r="AI73" s="117">
        <v>6.4</v>
      </c>
      <c r="AJ73" s="117">
        <v>6.7</v>
      </c>
      <c r="AK73" s="117">
        <v>7</v>
      </c>
      <c r="AL73" s="117">
        <f t="shared" si="72"/>
        <v>16987.179487179485</v>
      </c>
      <c r="AM73" s="117">
        <f>AG73/AA73/12*1000*1000</f>
        <v>19000</v>
      </c>
      <c r="AN73" s="117">
        <f t="shared" si="73"/>
        <v>20333.333333333332</v>
      </c>
      <c r="AO73" s="117">
        <f t="shared" si="73"/>
        <v>21333.333333333332</v>
      </c>
      <c r="AP73" s="117">
        <f t="shared" si="73"/>
        <v>22333.333333333332</v>
      </c>
      <c r="AQ73" s="117">
        <f t="shared" si="73"/>
        <v>23333.333333333336</v>
      </c>
      <c r="AR73" s="82"/>
      <c r="AS73" s="82"/>
    </row>
    <row r="74" spans="1:45" s="6" customFormat="1" ht="15.75">
      <c r="A74" s="250" t="s">
        <v>308</v>
      </c>
      <c r="B74" s="203">
        <v>3.4</v>
      </c>
      <c r="C74" s="203">
        <v>3.7</v>
      </c>
      <c r="D74" s="203">
        <v>3.7</v>
      </c>
      <c r="E74" s="203">
        <v>3.9</v>
      </c>
      <c r="F74" s="203">
        <v>4.2</v>
      </c>
      <c r="G74" s="203">
        <v>4.5</v>
      </c>
      <c r="H74" s="203">
        <v>3.4</v>
      </c>
      <c r="I74" s="203">
        <v>3.7</v>
      </c>
      <c r="J74" s="203">
        <v>3.7</v>
      </c>
      <c r="K74" s="203">
        <v>3.9</v>
      </c>
      <c r="L74" s="203">
        <v>4.2</v>
      </c>
      <c r="M74" s="203">
        <v>4.5</v>
      </c>
      <c r="N74" s="203">
        <v>0.122</v>
      </c>
      <c r="O74" s="203">
        <v>0.761</v>
      </c>
      <c r="P74" s="203">
        <v>0.27</v>
      </c>
      <c r="Q74" s="203">
        <v>0.283</v>
      </c>
      <c r="R74" s="203">
        <v>0.314</v>
      </c>
      <c r="S74" s="203">
        <v>0.327</v>
      </c>
      <c r="T74" s="117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271">
        <v>11</v>
      </c>
      <c r="AA74" s="271">
        <v>11</v>
      </c>
      <c r="AB74" s="271">
        <v>11</v>
      </c>
      <c r="AC74" s="271">
        <v>11</v>
      </c>
      <c r="AD74" s="271">
        <v>11</v>
      </c>
      <c r="AE74" s="271">
        <v>11</v>
      </c>
      <c r="AF74" s="203">
        <v>1.377</v>
      </c>
      <c r="AG74" s="203">
        <v>1.664</v>
      </c>
      <c r="AH74" s="203">
        <v>2.1</v>
      </c>
      <c r="AI74" s="203">
        <v>2.2</v>
      </c>
      <c r="AJ74" s="203">
        <v>2.43</v>
      </c>
      <c r="AK74" s="203">
        <v>2.55</v>
      </c>
      <c r="AL74" s="117">
        <f t="shared" si="72"/>
        <v>10431.818181818182</v>
      </c>
      <c r="AM74" s="117">
        <f>AG74/AA74/12*1000*1000</f>
        <v>12606.060606060606</v>
      </c>
      <c r="AN74" s="117">
        <f t="shared" si="73"/>
        <v>15909.09090909091</v>
      </c>
      <c r="AO74" s="117">
        <f t="shared" si="73"/>
        <v>16666.666666666668</v>
      </c>
      <c r="AP74" s="117">
        <f t="shared" si="73"/>
        <v>18409.09090909091</v>
      </c>
      <c r="AQ74" s="117">
        <f t="shared" si="73"/>
        <v>19318.181818181816</v>
      </c>
      <c r="AR74" s="82"/>
      <c r="AS74" s="82"/>
    </row>
    <row r="75" spans="1:45" s="6" customFormat="1" ht="16.5" thickBot="1">
      <c r="A75" s="251" t="s">
        <v>177</v>
      </c>
      <c r="B75" s="194">
        <v>4.3</v>
      </c>
      <c r="C75" s="194">
        <v>3.6</v>
      </c>
      <c r="D75" s="194">
        <v>3.8</v>
      </c>
      <c r="E75" s="194">
        <v>4.1</v>
      </c>
      <c r="F75" s="194">
        <v>4.3</v>
      </c>
      <c r="G75" s="194">
        <v>4.3</v>
      </c>
      <c r="H75" s="194">
        <v>4.3</v>
      </c>
      <c r="I75" s="194">
        <v>3.6</v>
      </c>
      <c r="J75" s="194">
        <v>3.8</v>
      </c>
      <c r="K75" s="194">
        <v>4.1</v>
      </c>
      <c r="L75" s="194">
        <v>4.3</v>
      </c>
      <c r="M75" s="194">
        <v>4.3</v>
      </c>
      <c r="N75" s="194">
        <v>6</v>
      </c>
      <c r="O75" s="194">
        <v>2</v>
      </c>
      <c r="P75" s="194">
        <v>2.2</v>
      </c>
      <c r="Q75" s="194">
        <v>2.3</v>
      </c>
      <c r="R75" s="194">
        <v>2.4</v>
      </c>
      <c r="S75" s="194">
        <v>2.5</v>
      </c>
      <c r="T75" s="117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272">
        <v>9</v>
      </c>
      <c r="AA75" s="272">
        <v>9</v>
      </c>
      <c r="AB75" s="272">
        <v>9</v>
      </c>
      <c r="AC75" s="272">
        <v>9</v>
      </c>
      <c r="AD75" s="272">
        <v>9</v>
      </c>
      <c r="AE75" s="272">
        <v>9</v>
      </c>
      <c r="AF75" s="194">
        <v>1.5</v>
      </c>
      <c r="AG75" s="194">
        <v>1.6</v>
      </c>
      <c r="AH75" s="194">
        <v>1.8</v>
      </c>
      <c r="AI75" s="194">
        <v>1.9</v>
      </c>
      <c r="AJ75" s="194">
        <v>2</v>
      </c>
      <c r="AK75" s="194">
        <v>2.139</v>
      </c>
      <c r="AL75" s="194">
        <f t="shared" si="72"/>
        <v>13888.888888888887</v>
      </c>
      <c r="AM75" s="194">
        <f>AG75/AA75/12*1000*1000</f>
        <v>14814.814814814816</v>
      </c>
      <c r="AN75" s="194">
        <f t="shared" si="73"/>
        <v>16666.666666666668</v>
      </c>
      <c r="AO75" s="194">
        <f t="shared" si="73"/>
        <v>17592.592592592595</v>
      </c>
      <c r="AP75" s="194">
        <f t="shared" si="73"/>
        <v>18518.51851851852</v>
      </c>
      <c r="AQ75" s="194">
        <f t="shared" si="73"/>
        <v>19805.555555555555</v>
      </c>
      <c r="AR75" s="81"/>
      <c r="AS75" s="81"/>
    </row>
    <row r="76" spans="1:50" ht="21.75" customHeight="1" thickBot="1" thickTop="1">
      <c r="A76" s="262" t="s">
        <v>156</v>
      </c>
      <c r="B76" s="122">
        <f aca="true" t="shared" si="74" ref="B76:G76">B6+B17+B21+B32+B49+B61+B67+B70+B40</f>
        <v>5204.700000000002</v>
      </c>
      <c r="C76" s="122">
        <f t="shared" si="74"/>
        <v>5088.022999999999</v>
      </c>
      <c r="D76" s="122">
        <f t="shared" si="74"/>
        <v>5040.147389999999</v>
      </c>
      <c r="E76" s="122">
        <f t="shared" si="74"/>
        <v>5099.9883378</v>
      </c>
      <c r="F76" s="122">
        <f t="shared" si="74"/>
        <v>5555.1200579072</v>
      </c>
      <c r="G76" s="122">
        <f t="shared" si="74"/>
        <v>5849.581379412788</v>
      </c>
      <c r="H76" s="122">
        <f aca="true" t="shared" si="75" ref="H76:AK76">H7+H13+H21+H32+H61+H67+H70+H17+H49</f>
        <v>5384.1</v>
      </c>
      <c r="I76" s="122">
        <f t="shared" si="75"/>
        <v>5231.223</v>
      </c>
      <c r="J76" s="122">
        <f t="shared" si="75"/>
        <v>5192.047390000001</v>
      </c>
      <c r="K76" s="122">
        <f t="shared" si="75"/>
        <v>5257.1883378</v>
      </c>
      <c r="L76" s="122">
        <f t="shared" si="75"/>
        <v>5717.2200579072005</v>
      </c>
      <c r="M76" s="122">
        <f t="shared" si="75"/>
        <v>6351.581379412788</v>
      </c>
      <c r="N76" s="122">
        <f t="shared" si="75"/>
        <v>159.86</v>
      </c>
      <c r="O76" s="122">
        <f t="shared" si="75"/>
        <v>171.58099999999996</v>
      </c>
      <c r="P76" s="122">
        <f t="shared" si="75"/>
        <v>189.01240000000004</v>
      </c>
      <c r="Q76" s="122">
        <f t="shared" si="75"/>
        <v>180.40852</v>
      </c>
      <c r="R76" s="122">
        <f t="shared" si="75"/>
        <v>199.46162304</v>
      </c>
      <c r="S76" s="122">
        <f t="shared" si="75"/>
        <v>216.46911149055998</v>
      </c>
      <c r="T76" s="122">
        <f t="shared" si="75"/>
        <v>14.200000000000001</v>
      </c>
      <c r="U76" s="122">
        <f t="shared" si="75"/>
        <v>40.9</v>
      </c>
      <c r="V76" s="122">
        <f t="shared" si="75"/>
        <v>19</v>
      </c>
      <c r="W76" s="122">
        <f t="shared" si="75"/>
        <v>19.2</v>
      </c>
      <c r="X76" s="122">
        <f t="shared" si="75"/>
        <v>20.5</v>
      </c>
      <c r="Y76" s="122">
        <f t="shared" si="75"/>
        <v>20.799999999999997</v>
      </c>
      <c r="Z76" s="273">
        <f t="shared" si="75"/>
        <v>5274</v>
      </c>
      <c r="AA76" s="273">
        <f t="shared" si="75"/>
        <v>5036</v>
      </c>
      <c r="AB76" s="273">
        <f t="shared" si="75"/>
        <v>4986</v>
      </c>
      <c r="AC76" s="273">
        <f t="shared" si="75"/>
        <v>4855</v>
      </c>
      <c r="AD76" s="273">
        <f t="shared" si="75"/>
        <v>5167</v>
      </c>
      <c r="AE76" s="273">
        <f t="shared" si="75"/>
        <v>5217</v>
      </c>
      <c r="AF76" s="122">
        <f t="shared" si="75"/>
        <v>1581.1919999999998</v>
      </c>
      <c r="AG76" s="122">
        <f t="shared" si="75"/>
        <v>1645.3009999999997</v>
      </c>
      <c r="AH76" s="122">
        <f t="shared" si="75"/>
        <v>1859.7135109999997</v>
      </c>
      <c r="AI76" s="122">
        <f t="shared" si="75"/>
        <v>1933.989874682</v>
      </c>
      <c r="AJ76" s="122">
        <f t="shared" si="75"/>
        <v>2007.7813716641924</v>
      </c>
      <c r="AK76" s="122">
        <f t="shared" si="75"/>
        <v>2326.413240247402</v>
      </c>
      <c r="AL76" s="122">
        <f t="shared" si="72"/>
        <v>24984.072810011374</v>
      </c>
      <c r="AM76" s="122">
        <f t="shared" si="73"/>
        <v>27225.658591474712</v>
      </c>
      <c r="AN76" s="122">
        <f t="shared" si="73"/>
        <v>31082.255498729774</v>
      </c>
      <c r="AO76" s="122">
        <f t="shared" si="73"/>
        <v>33195.8440556471</v>
      </c>
      <c r="AP76" s="122">
        <f t="shared" si="73"/>
        <v>32381.481382881626</v>
      </c>
      <c r="AQ76" s="122">
        <f t="shared" si="73"/>
        <v>37160.776312174974</v>
      </c>
      <c r="AR76" s="1"/>
      <c r="AS76" s="1"/>
      <c r="AT76" s="4"/>
      <c r="AU76" s="4"/>
      <c r="AV76" s="4"/>
      <c r="AW76" s="4"/>
      <c r="AX76" s="4"/>
    </row>
    <row r="77" spans="1:50" ht="16.5" thickTop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1"/>
      <c r="AS77" s="1"/>
      <c r="AT77" s="4"/>
      <c r="AU77" s="4"/>
      <c r="AV77" s="4"/>
      <c r="AW77" s="4"/>
      <c r="AX77" s="4"/>
    </row>
    <row r="78" spans="1:50" ht="15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1"/>
      <c r="AS78" s="1"/>
      <c r="AT78" s="4"/>
      <c r="AU78" s="4"/>
      <c r="AV78" s="4"/>
      <c r="AW78" s="4"/>
      <c r="AX78" s="4"/>
    </row>
    <row r="79" spans="1:50" ht="15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1"/>
      <c r="AS79" s="1"/>
      <c r="AT79" s="4"/>
      <c r="AU79" s="4"/>
      <c r="AV79" s="4"/>
      <c r="AW79" s="4"/>
      <c r="AX79" s="4"/>
    </row>
    <row r="80" spans="1:50" ht="15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1"/>
      <c r="AS80" s="1"/>
      <c r="AT80" s="4"/>
      <c r="AU80" s="4"/>
      <c r="AV80" s="4"/>
      <c r="AW80" s="4"/>
      <c r="AX80" s="4"/>
    </row>
    <row r="81" spans="1:50" ht="15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1"/>
      <c r="AS81" s="1"/>
      <c r="AT81" s="4"/>
      <c r="AU81" s="4"/>
      <c r="AV81" s="4"/>
      <c r="AW81" s="4"/>
      <c r="AX81" s="4"/>
    </row>
    <row r="82" spans="1:50" ht="15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1"/>
      <c r="AS82" s="1"/>
      <c r="AT82" s="4"/>
      <c r="AU82" s="4"/>
      <c r="AV82" s="4"/>
      <c r="AW82" s="4"/>
      <c r="AX82" s="4"/>
    </row>
    <row r="83" spans="1:50" ht="15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1"/>
      <c r="AS83" s="1"/>
      <c r="AT83" s="4"/>
      <c r="AU83" s="4"/>
      <c r="AV83" s="4"/>
      <c r="AW83" s="4"/>
      <c r="AX83" s="4"/>
    </row>
    <row r="84" spans="1:50" ht="15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1"/>
      <c r="AS84" s="1"/>
      <c r="AT84" s="4"/>
      <c r="AU84" s="4"/>
      <c r="AV84" s="4"/>
      <c r="AW84" s="4"/>
      <c r="AX84" s="4"/>
    </row>
    <row r="85" spans="1:50" ht="15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1"/>
      <c r="AS85" s="1"/>
      <c r="AT85" s="4"/>
      <c r="AU85" s="4"/>
      <c r="AV85" s="4"/>
      <c r="AW85" s="4"/>
      <c r="AX85" s="4"/>
    </row>
    <row r="86" spans="1:50" ht="15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1"/>
      <c r="AS86" s="1"/>
      <c r="AT86" s="4"/>
      <c r="AU86" s="4"/>
      <c r="AV86" s="4"/>
      <c r="AW86" s="4"/>
      <c r="AX86" s="4"/>
    </row>
  </sheetData>
  <sheetProtection/>
  <mergeCells count="37">
    <mergeCell ref="A3:A5"/>
    <mergeCell ref="U1:Y1"/>
    <mergeCell ref="W4:Y4"/>
    <mergeCell ref="C4:C5"/>
    <mergeCell ref="P4:P5"/>
    <mergeCell ref="B3:G3"/>
    <mergeCell ref="H3:M3"/>
    <mergeCell ref="N3:S3"/>
    <mergeCell ref="T3:Y3"/>
    <mergeCell ref="O4:O5"/>
    <mergeCell ref="Q4:S4"/>
    <mergeCell ref="T4:T5"/>
    <mergeCell ref="U4:U5"/>
    <mergeCell ref="V4:V5"/>
    <mergeCell ref="H4:H5"/>
    <mergeCell ref="N4:N5"/>
    <mergeCell ref="B4:B5"/>
    <mergeCell ref="D4:D5"/>
    <mergeCell ref="AN4:AN5"/>
    <mergeCell ref="AO4:AQ4"/>
    <mergeCell ref="Z4:Z5"/>
    <mergeCell ref="AF4:AF5"/>
    <mergeCell ref="AC4:AE4"/>
    <mergeCell ref="AH4:AH5"/>
    <mergeCell ref="AB4:AB5"/>
    <mergeCell ref="AL4:AL5"/>
    <mergeCell ref="AI4:AK4"/>
    <mergeCell ref="Z3:AE3"/>
    <mergeCell ref="AF3:AK3"/>
    <mergeCell ref="AL3:AQ3"/>
    <mergeCell ref="E4:G4"/>
    <mergeCell ref="K4:M4"/>
    <mergeCell ref="J4:J5"/>
    <mergeCell ref="I4:I5"/>
    <mergeCell ref="AM4:AM5"/>
    <mergeCell ref="AG4:AG5"/>
    <mergeCell ref="AA4:AA5"/>
  </mergeCells>
  <printOptions horizontalCentered="1"/>
  <pageMargins left="0.3937007874015748" right="0.3937007874015748" top="0.5905511811023623" bottom="0.3937007874015748" header="0" footer="0"/>
  <pageSetup fitToHeight="10" fitToWidth="2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view="pageBreakPreview" zoomScale="80" zoomScaleNormal="60" zoomScaleSheetLayoutView="80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T2"/>
    </sheetView>
  </sheetViews>
  <sheetFormatPr defaultColWidth="9.00390625" defaultRowHeight="12.75"/>
  <cols>
    <col min="1" max="1" width="48.375" style="8" customWidth="1"/>
    <col min="2" max="2" width="10.00390625" style="9" customWidth="1"/>
    <col min="3" max="3" width="10.375" style="8" customWidth="1"/>
    <col min="4" max="4" width="8.875" style="8" customWidth="1"/>
    <col min="5" max="5" width="10.875" style="8" customWidth="1"/>
    <col min="6" max="6" width="10.75390625" style="8" customWidth="1"/>
    <col min="7" max="7" width="11.125" style="8" customWidth="1"/>
    <col min="8" max="8" width="11.25390625" style="8" customWidth="1"/>
    <col min="9" max="9" width="21.75390625" style="9" customWidth="1"/>
    <col min="10" max="10" width="12.00390625" style="8" customWidth="1"/>
    <col min="11" max="11" width="12.875" style="8" customWidth="1"/>
    <col min="12" max="12" width="12.125" style="8" customWidth="1"/>
    <col min="13" max="13" width="11.625" style="8" customWidth="1"/>
    <col min="14" max="14" width="11.375" style="8" customWidth="1"/>
    <col min="15" max="15" width="11.25390625" style="8" customWidth="1"/>
    <col min="16" max="16" width="13.25390625" style="8" customWidth="1"/>
    <col min="17" max="17" width="13.00390625" style="8" customWidth="1"/>
    <col min="18" max="18" width="12.875" style="8" customWidth="1"/>
    <col min="19" max="19" width="13.25390625" style="8" customWidth="1"/>
    <col min="20" max="20" width="14.125" style="8" customWidth="1"/>
  </cols>
  <sheetData>
    <row r="1" spans="1:28" s="6" customFormat="1" ht="22.5" customHeight="1">
      <c r="A1" s="8"/>
      <c r="B1" s="9"/>
      <c r="C1" s="8"/>
      <c r="D1" s="8"/>
      <c r="E1" s="8"/>
      <c r="F1" s="8"/>
      <c r="G1" s="8"/>
      <c r="H1" s="8"/>
      <c r="I1" s="36"/>
      <c r="J1" s="36"/>
      <c r="K1" s="36"/>
      <c r="L1" s="36"/>
      <c r="M1" s="36"/>
      <c r="N1" s="307" t="s">
        <v>106</v>
      </c>
      <c r="O1" s="307"/>
      <c r="P1" s="307"/>
      <c r="Q1" s="307"/>
      <c r="R1" s="307"/>
      <c r="S1" s="307"/>
      <c r="T1" s="308"/>
      <c r="U1" s="13"/>
      <c r="V1" s="13"/>
      <c r="W1" s="13"/>
      <c r="X1" s="13"/>
      <c r="Y1" s="13"/>
      <c r="Z1" s="13"/>
      <c r="AA1" s="13"/>
      <c r="AB1" s="13"/>
    </row>
    <row r="2" spans="1:20" s="6" customFormat="1" ht="34.5" customHeight="1">
      <c r="A2" s="303" t="s">
        <v>115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10"/>
    </row>
    <row r="3" spans="1:20" s="6" customFormat="1" ht="15.75">
      <c r="A3" s="303" t="s">
        <v>47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8"/>
    </row>
    <row r="4" spans="1:20" s="6" customFormat="1" ht="15.75">
      <c r="A4" s="8"/>
      <c r="B4" s="9"/>
      <c r="C4" s="8"/>
      <c r="D4" s="8"/>
      <c r="E4" s="8"/>
      <c r="F4" s="8"/>
      <c r="G4" s="8"/>
      <c r="H4" s="8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3" s="6" customFormat="1" ht="31.5" customHeight="1">
      <c r="A5" s="338" t="s">
        <v>93</v>
      </c>
      <c r="B5" s="338" t="s">
        <v>117</v>
      </c>
      <c r="C5" s="338"/>
      <c r="D5" s="338"/>
      <c r="E5" s="338"/>
      <c r="F5" s="338"/>
      <c r="G5" s="338"/>
      <c r="H5" s="338"/>
      <c r="I5" s="338" t="s">
        <v>48</v>
      </c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05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s="6" customFormat="1" ht="20.25" customHeight="1">
      <c r="A6" s="338"/>
      <c r="B6" s="7" t="s">
        <v>15</v>
      </c>
      <c r="C6" s="7" t="s">
        <v>180</v>
      </c>
      <c r="D6" s="7" t="s">
        <v>181</v>
      </c>
      <c r="E6" s="7" t="s">
        <v>182</v>
      </c>
      <c r="F6" s="7" t="s">
        <v>218</v>
      </c>
      <c r="G6" s="7" t="s">
        <v>257</v>
      </c>
      <c r="H6" s="7" t="s">
        <v>285</v>
      </c>
      <c r="I6" s="338"/>
      <c r="J6" s="7" t="s">
        <v>180</v>
      </c>
      <c r="K6" s="7" t="s">
        <v>181</v>
      </c>
      <c r="L6" s="7" t="s">
        <v>182</v>
      </c>
      <c r="M6" s="7" t="s">
        <v>218</v>
      </c>
      <c r="N6" s="7" t="s">
        <v>257</v>
      </c>
      <c r="O6" s="7" t="s">
        <v>285</v>
      </c>
      <c r="P6" s="7" t="s">
        <v>181</v>
      </c>
      <c r="Q6" s="7" t="s">
        <v>182</v>
      </c>
      <c r="R6" s="7" t="s">
        <v>218</v>
      </c>
      <c r="S6" s="7" t="s">
        <v>257</v>
      </c>
      <c r="T6" s="7" t="s">
        <v>285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s="6" customFormat="1" ht="68.25" customHeight="1">
      <c r="A7" s="29" t="s">
        <v>49</v>
      </c>
      <c r="B7" s="7">
        <v>1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11</v>
      </c>
      <c r="K7" s="7">
        <v>12</v>
      </c>
      <c r="L7" s="7">
        <v>13</v>
      </c>
      <c r="M7" s="7">
        <v>14</v>
      </c>
      <c r="N7" s="7">
        <v>15</v>
      </c>
      <c r="O7" s="7">
        <v>16</v>
      </c>
      <c r="P7" s="7" t="s">
        <v>149</v>
      </c>
      <c r="Q7" s="7" t="s">
        <v>150</v>
      </c>
      <c r="R7" s="7" t="s">
        <v>148</v>
      </c>
      <c r="S7" s="7" t="s">
        <v>151</v>
      </c>
      <c r="T7" s="7" t="s">
        <v>152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5.75">
      <c r="A8" s="304" t="s">
        <v>50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0" ht="15.75">
      <c r="A9" s="306" t="s">
        <v>51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05"/>
    </row>
    <row r="10" spans="1:20" ht="32.25" customHeight="1">
      <c r="A10" s="44" t="s">
        <v>108</v>
      </c>
      <c r="B10" s="28"/>
      <c r="C10" s="48"/>
      <c r="D10" s="48"/>
      <c r="E10" s="48"/>
      <c r="F10" s="48"/>
      <c r="G10" s="48"/>
      <c r="H10" s="48"/>
      <c r="I10" s="10"/>
      <c r="J10" s="34">
        <f aca="true" t="shared" si="0" ref="J10:O10">J13</f>
        <v>762570.802</v>
      </c>
      <c r="K10" s="34">
        <f t="shared" si="0"/>
        <v>813065.546</v>
      </c>
      <c r="L10" s="34">
        <f t="shared" si="0"/>
        <v>862841.1379999999</v>
      </c>
      <c r="M10" s="34">
        <f t="shared" si="0"/>
        <v>802175.5299999999</v>
      </c>
      <c r="N10" s="34">
        <f t="shared" si="0"/>
        <v>796216.842</v>
      </c>
      <c r="O10" s="34">
        <f t="shared" si="0"/>
        <v>809611.0479999998</v>
      </c>
      <c r="P10" s="5">
        <f>K10/J10*100</f>
        <v>106.62164665465383</v>
      </c>
      <c r="Q10" s="5">
        <f>L10/K10*100</f>
        <v>106.12196547312558</v>
      </c>
      <c r="R10" s="5">
        <f>M10/L10*100</f>
        <v>92.9690872017741</v>
      </c>
      <c r="S10" s="5">
        <f>N10/M10*100</f>
        <v>99.25718402305291</v>
      </c>
      <c r="T10" s="5">
        <f>O10/N10*100</f>
        <v>101.68223093175914</v>
      </c>
    </row>
    <row r="11" spans="1:20" ht="15.75">
      <c r="A11" s="31" t="s">
        <v>52</v>
      </c>
      <c r="B11" s="29" t="s">
        <v>53</v>
      </c>
      <c r="C11" s="49"/>
      <c r="D11" s="49"/>
      <c r="E11" s="49"/>
      <c r="F11" s="49"/>
      <c r="G11" s="49"/>
      <c r="H11" s="49"/>
      <c r="I11" s="7">
        <v>168.14</v>
      </c>
      <c r="J11" s="50"/>
      <c r="K11" s="50"/>
      <c r="L11" s="50"/>
      <c r="M11" s="50"/>
      <c r="N11" s="50"/>
      <c r="O11" s="50"/>
      <c r="P11" s="30"/>
      <c r="Q11" s="30"/>
      <c r="R11" s="30"/>
      <c r="S11" s="30"/>
      <c r="T11" s="30"/>
    </row>
    <row r="12" spans="1:20" ht="15.75">
      <c r="A12" s="31" t="s">
        <v>54</v>
      </c>
      <c r="B12" s="29" t="s">
        <v>53</v>
      </c>
      <c r="C12" s="49"/>
      <c r="D12" s="49"/>
      <c r="E12" s="49"/>
      <c r="F12" s="49"/>
      <c r="G12" s="49"/>
      <c r="H12" s="49"/>
      <c r="I12" s="7">
        <v>402.32</v>
      </c>
      <c r="J12" s="50"/>
      <c r="K12" s="50"/>
      <c r="L12" s="50"/>
      <c r="M12" s="50"/>
      <c r="N12" s="50"/>
      <c r="O12" s="50"/>
      <c r="P12" s="30"/>
      <c r="Q12" s="30"/>
      <c r="R12" s="30"/>
      <c r="S12" s="30"/>
      <c r="T12" s="30"/>
    </row>
    <row r="13" spans="1:20" s="6" customFormat="1" ht="15.75">
      <c r="A13" s="116" t="s">
        <v>55</v>
      </c>
      <c r="B13" s="132" t="s">
        <v>53</v>
      </c>
      <c r="C13" s="246">
        <v>5938.1</v>
      </c>
      <c r="D13" s="133">
        <v>6331.3</v>
      </c>
      <c r="E13" s="133">
        <v>6718.9</v>
      </c>
      <c r="F13" s="246">
        <v>6246.5</v>
      </c>
      <c r="G13" s="246">
        <v>6200.1</v>
      </c>
      <c r="H13" s="246">
        <v>6304.4</v>
      </c>
      <c r="I13" s="209">
        <v>128.42</v>
      </c>
      <c r="J13" s="118">
        <f>C13*I13</f>
        <v>762570.802</v>
      </c>
      <c r="K13" s="118">
        <f>D13*I13</f>
        <v>813065.546</v>
      </c>
      <c r="L13" s="118">
        <f>E13*I13</f>
        <v>862841.1379999999</v>
      </c>
      <c r="M13" s="118">
        <f>F13*I13</f>
        <v>802175.5299999999</v>
      </c>
      <c r="N13" s="118">
        <f>G13*I13</f>
        <v>796216.842</v>
      </c>
      <c r="O13" s="118">
        <f>H13*I13</f>
        <v>809611.0479999998</v>
      </c>
      <c r="P13" s="117">
        <f>K13/J13*100</f>
        <v>106.62164665465383</v>
      </c>
      <c r="Q13" s="117">
        <f>L13/K13*100</f>
        <v>106.12196547312558</v>
      </c>
      <c r="R13" s="117">
        <f>M13/L13*100</f>
        <v>92.9690872017741</v>
      </c>
      <c r="S13" s="117">
        <f>N13/M13*100</f>
        <v>99.25718402305291</v>
      </c>
      <c r="T13" s="117">
        <f>O13/N13*100</f>
        <v>101.68223093175914</v>
      </c>
    </row>
    <row r="14" spans="1:20" ht="15.75">
      <c r="A14" s="31" t="s">
        <v>56</v>
      </c>
      <c r="B14" s="29" t="s">
        <v>53</v>
      </c>
      <c r="C14" s="49"/>
      <c r="D14" s="49"/>
      <c r="E14" s="49"/>
      <c r="F14" s="49"/>
      <c r="G14" s="49"/>
      <c r="H14" s="49"/>
      <c r="I14" s="7">
        <v>1423.62</v>
      </c>
      <c r="J14" s="118"/>
      <c r="K14" s="118"/>
      <c r="L14" s="118"/>
      <c r="M14" s="118"/>
      <c r="N14" s="118"/>
      <c r="O14" s="118"/>
      <c r="P14" s="132"/>
      <c r="Q14" s="132"/>
      <c r="R14" s="29"/>
      <c r="S14" s="29"/>
      <c r="T14" s="29"/>
    </row>
    <row r="15" spans="1:20" ht="31.5">
      <c r="A15" s="31" t="s">
        <v>57</v>
      </c>
      <c r="B15" s="7" t="s">
        <v>58</v>
      </c>
      <c r="C15" s="49"/>
      <c r="D15" s="49"/>
      <c r="E15" s="49"/>
      <c r="F15" s="49"/>
      <c r="G15" s="49"/>
      <c r="H15" s="49"/>
      <c r="I15" s="7">
        <v>0.05</v>
      </c>
      <c r="J15" s="118"/>
      <c r="K15" s="118"/>
      <c r="L15" s="118"/>
      <c r="M15" s="118"/>
      <c r="N15" s="118"/>
      <c r="O15" s="118"/>
      <c r="P15" s="132"/>
      <c r="Q15" s="132"/>
      <c r="R15" s="29"/>
      <c r="S15" s="29"/>
      <c r="T15" s="29"/>
    </row>
    <row r="16" spans="1:20" ht="15.75">
      <c r="A16" s="31" t="s">
        <v>59</v>
      </c>
      <c r="B16" s="29" t="s">
        <v>53</v>
      </c>
      <c r="C16" s="49"/>
      <c r="D16" s="49"/>
      <c r="E16" s="49"/>
      <c r="F16" s="49"/>
      <c r="G16" s="49"/>
      <c r="H16" s="49"/>
      <c r="I16" s="7">
        <v>1487.03</v>
      </c>
      <c r="J16" s="118"/>
      <c r="K16" s="118"/>
      <c r="L16" s="118"/>
      <c r="M16" s="118"/>
      <c r="N16" s="118"/>
      <c r="O16" s="118"/>
      <c r="P16" s="132"/>
      <c r="Q16" s="132"/>
      <c r="R16" s="29"/>
      <c r="S16" s="29"/>
      <c r="T16" s="29"/>
    </row>
    <row r="17" spans="1:20" ht="15.75">
      <c r="A17" s="31" t="s">
        <v>60</v>
      </c>
      <c r="B17" s="29" t="s">
        <v>53</v>
      </c>
      <c r="C17" s="49"/>
      <c r="D17" s="49"/>
      <c r="E17" s="49"/>
      <c r="F17" s="49"/>
      <c r="G17" s="49"/>
      <c r="H17" s="49"/>
      <c r="I17" s="7">
        <v>1807.65</v>
      </c>
      <c r="J17" s="118"/>
      <c r="K17" s="118"/>
      <c r="L17" s="118"/>
      <c r="M17" s="118"/>
      <c r="N17" s="118"/>
      <c r="O17" s="118"/>
      <c r="P17" s="132"/>
      <c r="Q17" s="132"/>
      <c r="R17" s="29"/>
      <c r="S17" s="29"/>
      <c r="T17" s="29"/>
    </row>
    <row r="18" spans="1:20" ht="34.5" customHeight="1">
      <c r="A18" s="44" t="s">
        <v>271</v>
      </c>
      <c r="B18" s="28"/>
      <c r="C18" s="48"/>
      <c r="D18" s="48"/>
      <c r="E18" s="48"/>
      <c r="F18" s="48"/>
      <c r="G18" s="48"/>
      <c r="H18" s="48"/>
      <c r="I18" s="10"/>
      <c r="J18" s="120">
        <f aca="true" t="shared" si="1" ref="J18:O18">J20+J22</f>
        <v>23730.879999999997</v>
      </c>
      <c r="K18" s="120">
        <f t="shared" si="1"/>
        <v>19313.07</v>
      </c>
      <c r="L18" s="120">
        <f t="shared" si="1"/>
        <v>15329.59</v>
      </c>
      <c r="M18" s="120">
        <f t="shared" si="1"/>
        <v>15329.59</v>
      </c>
      <c r="N18" s="120">
        <f t="shared" si="1"/>
        <v>15329.59</v>
      </c>
      <c r="O18" s="120">
        <f t="shared" si="1"/>
        <v>15329.59</v>
      </c>
      <c r="P18" s="119">
        <f>K18/J18*100</f>
        <v>81.3837076416888</v>
      </c>
      <c r="Q18" s="119">
        <f>L18/K18*100</f>
        <v>79.37417510525255</v>
      </c>
      <c r="R18" s="5">
        <f>M18/L18*100</f>
        <v>100</v>
      </c>
      <c r="S18" s="5">
        <f>N18/M18*100</f>
        <v>100</v>
      </c>
      <c r="T18" s="5">
        <f>O18/N18*100</f>
        <v>100</v>
      </c>
    </row>
    <row r="19" spans="1:20" ht="15.75">
      <c r="A19" s="31" t="s">
        <v>61</v>
      </c>
      <c r="B19" s="29" t="s">
        <v>53</v>
      </c>
      <c r="C19" s="49"/>
      <c r="D19" s="49"/>
      <c r="E19" s="49"/>
      <c r="F19" s="49"/>
      <c r="G19" s="49"/>
      <c r="H19" s="49"/>
      <c r="I19" s="7">
        <v>356.89</v>
      </c>
      <c r="J19" s="118"/>
      <c r="K19" s="118"/>
      <c r="L19" s="118"/>
      <c r="M19" s="118"/>
      <c r="N19" s="118"/>
      <c r="O19" s="118"/>
      <c r="P19" s="132"/>
      <c r="Q19" s="117"/>
      <c r="R19" s="30"/>
      <c r="S19" s="30"/>
      <c r="T19" s="30"/>
    </row>
    <row r="20" spans="1:21" s="6" customFormat="1" ht="15.75">
      <c r="A20" s="116" t="s">
        <v>62</v>
      </c>
      <c r="B20" s="132" t="s">
        <v>63</v>
      </c>
      <c r="C20" s="204">
        <v>15.5</v>
      </c>
      <c r="D20" s="189">
        <v>15.5</v>
      </c>
      <c r="E20" s="189">
        <v>15</v>
      </c>
      <c r="F20" s="205">
        <v>15</v>
      </c>
      <c r="G20" s="189">
        <v>15</v>
      </c>
      <c r="H20" s="189">
        <v>15</v>
      </c>
      <c r="I20" s="209">
        <v>271.42</v>
      </c>
      <c r="J20" s="118">
        <f>C20*I20</f>
        <v>4207.01</v>
      </c>
      <c r="K20" s="118">
        <f>D20*I20</f>
        <v>4207.01</v>
      </c>
      <c r="L20" s="118">
        <f>E20*I20</f>
        <v>4071.3</v>
      </c>
      <c r="M20" s="118">
        <f>F20*I20</f>
        <v>4071.3</v>
      </c>
      <c r="N20" s="118">
        <f>G20*I20</f>
        <v>4071.3</v>
      </c>
      <c r="O20" s="118">
        <f>H20*I20</f>
        <v>4071.3</v>
      </c>
      <c r="P20" s="117">
        <f>K20/J20*100</f>
        <v>100</v>
      </c>
      <c r="Q20" s="117">
        <f>L20/K20*100</f>
        <v>96.7741935483871</v>
      </c>
      <c r="R20" s="117">
        <f>M20/L20*100</f>
        <v>100</v>
      </c>
      <c r="S20" s="117">
        <f>N20/M20*100</f>
        <v>100</v>
      </c>
      <c r="T20" s="117">
        <f>O20/N20*100</f>
        <v>100</v>
      </c>
      <c r="U20" s="6" t="s">
        <v>222</v>
      </c>
    </row>
    <row r="21" spans="1:20" ht="15.75">
      <c r="A21" s="31" t="s">
        <v>118</v>
      </c>
      <c r="B21" s="29" t="s">
        <v>53</v>
      </c>
      <c r="C21" s="49"/>
      <c r="D21" s="49"/>
      <c r="E21" s="49"/>
      <c r="F21" s="49"/>
      <c r="G21" s="49"/>
      <c r="H21" s="49"/>
      <c r="I21" s="7">
        <v>91.93</v>
      </c>
      <c r="J21" s="50"/>
      <c r="K21" s="50"/>
      <c r="L21" s="50"/>
      <c r="M21" s="50"/>
      <c r="N21" s="50"/>
      <c r="O21" s="50"/>
      <c r="P21" s="29"/>
      <c r="Q21" s="29"/>
      <c r="R21" s="29"/>
      <c r="S21" s="29"/>
      <c r="T21" s="29"/>
    </row>
    <row r="22" spans="1:20" ht="15.75">
      <c r="A22" s="31" t="s">
        <v>64</v>
      </c>
      <c r="B22" s="29" t="s">
        <v>65</v>
      </c>
      <c r="C22" s="49">
        <v>137</v>
      </c>
      <c r="D22" s="49">
        <v>106</v>
      </c>
      <c r="E22" s="51">
        <v>79</v>
      </c>
      <c r="F22" s="51">
        <v>79</v>
      </c>
      <c r="G22" s="51">
        <v>79</v>
      </c>
      <c r="H22" s="51">
        <v>79</v>
      </c>
      <c r="I22" s="7">
        <v>142.51</v>
      </c>
      <c r="J22" s="50">
        <f>C22*I22</f>
        <v>19523.87</v>
      </c>
      <c r="K22" s="50">
        <f>D22*I22</f>
        <v>15106.06</v>
      </c>
      <c r="L22" s="50">
        <f>E22*I22</f>
        <v>11258.289999999999</v>
      </c>
      <c r="M22" s="50">
        <f>F22*I22</f>
        <v>11258.289999999999</v>
      </c>
      <c r="N22" s="50">
        <f>G22*I22</f>
        <v>11258.289999999999</v>
      </c>
      <c r="O22" s="50">
        <f>H22*I22</f>
        <v>11258.289999999999</v>
      </c>
      <c r="P22" s="30">
        <f>K22/J22*100</f>
        <v>77.37226277372264</v>
      </c>
      <c r="Q22" s="30">
        <f>L22/K22*100</f>
        <v>74.52830188679245</v>
      </c>
      <c r="R22" s="30">
        <f>M22/L22*100</f>
        <v>100</v>
      </c>
      <c r="S22" s="30">
        <f>N22/M22*100</f>
        <v>100</v>
      </c>
      <c r="T22" s="30">
        <f>O22/N22*100</f>
        <v>100</v>
      </c>
    </row>
    <row r="23" spans="1:20" ht="15.75">
      <c r="A23" s="31" t="s">
        <v>66</v>
      </c>
      <c r="B23" s="29" t="s">
        <v>67</v>
      </c>
      <c r="C23" s="49"/>
      <c r="D23" s="49"/>
      <c r="E23" s="49"/>
      <c r="F23" s="49"/>
      <c r="G23" s="49"/>
      <c r="H23" s="49"/>
      <c r="I23" s="7">
        <v>0.62</v>
      </c>
      <c r="J23" s="50"/>
      <c r="K23" s="50"/>
      <c r="L23" s="50"/>
      <c r="M23" s="50"/>
      <c r="N23" s="50"/>
      <c r="O23" s="50"/>
      <c r="P23" s="29"/>
      <c r="Q23" s="29"/>
      <c r="R23" s="29"/>
      <c r="S23" s="29"/>
      <c r="T23" s="29"/>
    </row>
    <row r="24" spans="1:20" ht="15.75">
      <c r="A24" s="114" t="s">
        <v>155</v>
      </c>
      <c r="B24" s="28" t="s">
        <v>92</v>
      </c>
      <c r="C24" s="48"/>
      <c r="D24" s="48"/>
      <c r="E24" s="48"/>
      <c r="F24" s="48"/>
      <c r="G24" s="48" t="s">
        <v>92</v>
      </c>
      <c r="H24" s="48"/>
      <c r="I24" s="10" t="s">
        <v>92</v>
      </c>
      <c r="J24" s="34">
        <f aca="true" t="shared" si="2" ref="J24:O24">J10+J18</f>
        <v>786301.682</v>
      </c>
      <c r="K24" s="34">
        <f t="shared" si="2"/>
        <v>832378.6159999999</v>
      </c>
      <c r="L24" s="34">
        <f t="shared" si="2"/>
        <v>878170.7279999999</v>
      </c>
      <c r="M24" s="34">
        <f t="shared" si="2"/>
        <v>817505.1199999999</v>
      </c>
      <c r="N24" s="34">
        <f t="shared" si="2"/>
        <v>811546.4319999999</v>
      </c>
      <c r="O24" s="34">
        <f t="shared" si="2"/>
        <v>824940.6379999998</v>
      </c>
      <c r="P24" s="5">
        <f>K24/J24*100</f>
        <v>105.85995617900763</v>
      </c>
      <c r="Q24" s="5">
        <f>L24/K24*100</f>
        <v>105.50135612806275</v>
      </c>
      <c r="R24" s="5">
        <f>M24/L24*100</f>
        <v>93.09182075128334</v>
      </c>
      <c r="S24" s="5">
        <f>N24/M24*100</f>
        <v>99.2711130665457</v>
      </c>
      <c r="T24" s="5">
        <f>O24/N24*100</f>
        <v>101.65045467170508</v>
      </c>
    </row>
    <row r="25" spans="1:20" ht="15.75">
      <c r="A25" s="306" t="s">
        <v>268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114"/>
      <c r="M25" s="114"/>
      <c r="N25" s="114"/>
      <c r="O25" s="114"/>
      <c r="P25" s="114"/>
      <c r="Q25" s="114"/>
      <c r="R25" s="114"/>
      <c r="S25" s="114"/>
      <c r="T25" s="114"/>
    </row>
    <row r="26" spans="1:20" ht="31.5">
      <c r="A26" s="44" t="s">
        <v>259</v>
      </c>
      <c r="B26" s="28"/>
      <c r="C26" s="48"/>
      <c r="D26" s="48"/>
      <c r="E26" s="48"/>
      <c r="F26" s="48"/>
      <c r="G26" s="48"/>
      <c r="H26" s="48"/>
      <c r="I26" s="10"/>
      <c r="J26" s="34"/>
      <c r="K26" s="34"/>
      <c r="L26" s="34"/>
      <c r="M26" s="34"/>
      <c r="N26" s="34"/>
      <c r="O26" s="34"/>
      <c r="P26" s="5"/>
      <c r="Q26" s="5"/>
      <c r="R26" s="5"/>
      <c r="S26" s="5"/>
      <c r="T26" s="5"/>
    </row>
    <row r="27" spans="1:20" ht="56.25" customHeight="1">
      <c r="A27" s="247" t="s">
        <v>260</v>
      </c>
      <c r="B27" s="10"/>
      <c r="C27" s="48"/>
      <c r="D27" s="48"/>
      <c r="E27" s="48"/>
      <c r="F27" s="48"/>
      <c r="G27" s="48"/>
      <c r="H27" s="48"/>
      <c r="I27" s="10"/>
      <c r="J27" s="34"/>
      <c r="K27" s="34"/>
      <c r="L27" s="34"/>
      <c r="M27" s="34"/>
      <c r="N27" s="34"/>
      <c r="O27" s="34"/>
      <c r="P27" s="5"/>
      <c r="Q27" s="5"/>
      <c r="R27" s="5"/>
      <c r="S27" s="5"/>
      <c r="T27" s="5"/>
    </row>
    <row r="28" spans="1:20" ht="31.5">
      <c r="A28" s="115" t="s">
        <v>261</v>
      </c>
      <c r="B28" s="7" t="s">
        <v>269</v>
      </c>
      <c r="C28" s="48"/>
      <c r="D28" s="48"/>
      <c r="E28" s="48"/>
      <c r="F28" s="48"/>
      <c r="G28" s="48"/>
      <c r="H28" s="48"/>
      <c r="I28" s="10"/>
      <c r="J28" s="34"/>
      <c r="K28" s="34"/>
      <c r="L28" s="34"/>
      <c r="M28" s="34"/>
      <c r="N28" s="34"/>
      <c r="O28" s="34"/>
      <c r="P28" s="5"/>
      <c r="Q28" s="5"/>
      <c r="R28" s="5"/>
      <c r="S28" s="5"/>
      <c r="T28" s="5"/>
    </row>
    <row r="29" spans="1:20" ht="15.75">
      <c r="A29" s="247" t="s">
        <v>262</v>
      </c>
      <c r="B29" s="7" t="s">
        <v>269</v>
      </c>
      <c r="C29" s="48"/>
      <c r="D29" s="48"/>
      <c r="E29" s="48"/>
      <c r="F29" s="48"/>
      <c r="G29" s="48"/>
      <c r="H29" s="48"/>
      <c r="I29" s="10"/>
      <c r="J29" s="34"/>
      <c r="K29" s="34"/>
      <c r="L29" s="34"/>
      <c r="M29" s="34"/>
      <c r="N29" s="34"/>
      <c r="O29" s="34"/>
      <c r="P29" s="5"/>
      <c r="Q29" s="5"/>
      <c r="R29" s="5"/>
      <c r="S29" s="5"/>
      <c r="T29" s="5"/>
    </row>
    <row r="30" spans="1:20" ht="15.75">
      <c r="A30" s="115" t="s">
        <v>263</v>
      </c>
      <c r="B30" s="7"/>
      <c r="C30" s="48"/>
      <c r="D30" s="48"/>
      <c r="E30" s="48"/>
      <c r="F30" s="48"/>
      <c r="G30" s="48"/>
      <c r="H30" s="48"/>
      <c r="I30" s="10"/>
      <c r="J30" s="34"/>
      <c r="K30" s="34"/>
      <c r="L30" s="34"/>
      <c r="M30" s="34"/>
      <c r="N30" s="34"/>
      <c r="O30" s="34"/>
      <c r="P30" s="5"/>
      <c r="Q30" s="5"/>
      <c r="R30" s="5"/>
      <c r="S30" s="5"/>
      <c r="T30" s="5"/>
    </row>
    <row r="31" spans="1:20" ht="51.75" customHeight="1">
      <c r="A31" s="247" t="s">
        <v>264</v>
      </c>
      <c r="B31" s="7" t="s">
        <v>269</v>
      </c>
      <c r="C31" s="48"/>
      <c r="D31" s="48"/>
      <c r="E31" s="48"/>
      <c r="F31" s="48"/>
      <c r="G31" s="48"/>
      <c r="H31" s="48"/>
      <c r="I31" s="10"/>
      <c r="J31" s="34"/>
      <c r="K31" s="34"/>
      <c r="L31" s="34"/>
      <c r="M31" s="34"/>
      <c r="N31" s="34"/>
      <c r="O31" s="34"/>
      <c r="P31" s="5"/>
      <c r="Q31" s="5"/>
      <c r="R31" s="5"/>
      <c r="S31" s="5"/>
      <c r="T31" s="5"/>
    </row>
    <row r="32" spans="1:20" ht="15.75">
      <c r="A32" s="115" t="s">
        <v>265</v>
      </c>
      <c r="B32" s="7" t="s">
        <v>269</v>
      </c>
      <c r="C32" s="49">
        <v>170</v>
      </c>
      <c r="D32" s="49">
        <v>90</v>
      </c>
      <c r="E32" s="49">
        <v>80</v>
      </c>
      <c r="F32" s="49">
        <v>84</v>
      </c>
      <c r="G32" s="49">
        <v>95</v>
      </c>
      <c r="H32" s="49">
        <v>120</v>
      </c>
      <c r="I32" s="7">
        <v>67.05</v>
      </c>
      <c r="J32" s="50">
        <f>I32*C32</f>
        <v>11398.5</v>
      </c>
      <c r="K32" s="50">
        <f>I32*D32</f>
        <v>6034.5</v>
      </c>
      <c r="L32" s="50">
        <f>I32*E32</f>
        <v>5364</v>
      </c>
      <c r="M32" s="50">
        <f>I32*F32</f>
        <v>5632.2</v>
      </c>
      <c r="N32" s="50">
        <f>I32*G32</f>
        <v>6369.75</v>
      </c>
      <c r="O32" s="50">
        <f>I32*H32</f>
        <v>8046</v>
      </c>
      <c r="P32" s="30">
        <f aca="true" t="shared" si="3" ref="P32:T35">K32/J32*100</f>
        <v>52.94117647058824</v>
      </c>
      <c r="Q32" s="30">
        <f t="shared" si="3"/>
        <v>88.88888888888889</v>
      </c>
      <c r="R32" s="30">
        <f t="shared" si="3"/>
        <v>105</v>
      </c>
      <c r="S32" s="30">
        <f t="shared" si="3"/>
        <v>113.09523809523809</v>
      </c>
      <c r="T32" s="30">
        <f t="shared" si="3"/>
        <v>126.3157894736842</v>
      </c>
    </row>
    <row r="33" spans="1:20" ht="15.75">
      <c r="A33" s="115" t="s">
        <v>266</v>
      </c>
      <c r="B33" s="7" t="s">
        <v>269</v>
      </c>
      <c r="C33" s="49">
        <v>143</v>
      </c>
      <c r="D33" s="49">
        <v>60</v>
      </c>
      <c r="E33" s="49">
        <v>67</v>
      </c>
      <c r="F33" s="49">
        <v>66</v>
      </c>
      <c r="G33" s="49">
        <v>75</v>
      </c>
      <c r="H33" s="49">
        <v>110</v>
      </c>
      <c r="I33" s="7">
        <v>42.4</v>
      </c>
      <c r="J33" s="50">
        <f>I33*C33</f>
        <v>6063.2</v>
      </c>
      <c r="K33" s="50">
        <f>I33*D33</f>
        <v>2544</v>
      </c>
      <c r="L33" s="50">
        <f>I33*E33</f>
        <v>2840.7999999999997</v>
      </c>
      <c r="M33" s="50">
        <f>I33*F33</f>
        <v>2798.4</v>
      </c>
      <c r="N33" s="50">
        <f>I33*G33</f>
        <v>3180</v>
      </c>
      <c r="O33" s="50">
        <f>I33*H33</f>
        <v>4664</v>
      </c>
      <c r="P33" s="30">
        <f t="shared" si="3"/>
        <v>41.95804195804196</v>
      </c>
      <c r="Q33" s="30">
        <f t="shared" si="3"/>
        <v>111.66666666666664</v>
      </c>
      <c r="R33" s="30">
        <f t="shared" si="3"/>
        <v>98.50746268656718</v>
      </c>
      <c r="S33" s="30">
        <f t="shared" si="3"/>
        <v>113.63636363636363</v>
      </c>
      <c r="T33" s="30">
        <f t="shared" si="3"/>
        <v>146.66666666666666</v>
      </c>
    </row>
    <row r="34" spans="1:20" ht="15.75">
      <c r="A34" s="248" t="s">
        <v>155</v>
      </c>
      <c r="B34" s="7"/>
      <c r="C34" s="48"/>
      <c r="D34" s="48"/>
      <c r="E34" s="48"/>
      <c r="F34" s="48"/>
      <c r="G34" s="48"/>
      <c r="H34" s="48"/>
      <c r="I34" s="10"/>
      <c r="J34" s="34">
        <f aca="true" t="shared" si="4" ref="J34:O34">SUM(J32:J33)</f>
        <v>17461.7</v>
      </c>
      <c r="K34" s="34">
        <f t="shared" si="4"/>
        <v>8578.5</v>
      </c>
      <c r="L34" s="34">
        <f t="shared" si="4"/>
        <v>8204.8</v>
      </c>
      <c r="M34" s="34">
        <f t="shared" si="4"/>
        <v>8430.6</v>
      </c>
      <c r="N34" s="34">
        <f t="shared" si="4"/>
        <v>9549.75</v>
      </c>
      <c r="O34" s="34">
        <f t="shared" si="4"/>
        <v>12710</v>
      </c>
      <c r="P34" s="5">
        <f t="shared" si="3"/>
        <v>49.127519084625206</v>
      </c>
      <c r="Q34" s="5">
        <f t="shared" si="3"/>
        <v>95.6437605642012</v>
      </c>
      <c r="R34" s="5">
        <f t="shared" si="3"/>
        <v>102.75204758190328</v>
      </c>
      <c r="S34" s="5">
        <f t="shared" si="3"/>
        <v>113.27485588214361</v>
      </c>
      <c r="T34" s="5">
        <f t="shared" si="3"/>
        <v>133.0924893321815</v>
      </c>
    </row>
    <row r="35" spans="1:20" ht="36" customHeight="1">
      <c r="A35" s="44" t="s">
        <v>267</v>
      </c>
      <c r="B35" s="28"/>
      <c r="C35" s="48"/>
      <c r="D35" s="48"/>
      <c r="E35" s="48"/>
      <c r="F35" s="48"/>
      <c r="G35" s="48"/>
      <c r="H35" s="48"/>
      <c r="I35" s="10"/>
      <c r="J35" s="34">
        <f aca="true" t="shared" si="5" ref="J35:O35">J10+J18+J34</f>
        <v>803763.382</v>
      </c>
      <c r="K35" s="34">
        <f t="shared" si="5"/>
        <v>840957.1159999999</v>
      </c>
      <c r="L35" s="34">
        <f t="shared" si="5"/>
        <v>886375.5279999999</v>
      </c>
      <c r="M35" s="34">
        <f t="shared" si="5"/>
        <v>825935.7199999999</v>
      </c>
      <c r="N35" s="34">
        <f t="shared" si="5"/>
        <v>821096.1819999999</v>
      </c>
      <c r="O35" s="34">
        <f t="shared" si="5"/>
        <v>837650.6379999998</v>
      </c>
      <c r="P35" s="5">
        <f t="shared" si="3"/>
        <v>104.62744818101206</v>
      </c>
      <c r="Q35" s="5">
        <f t="shared" si="3"/>
        <v>105.40080000940262</v>
      </c>
      <c r="R35" s="5">
        <f t="shared" si="3"/>
        <v>93.18124134853144</v>
      </c>
      <c r="S35" s="5">
        <f t="shared" si="3"/>
        <v>99.41405391693195</v>
      </c>
      <c r="T35" s="5">
        <f t="shared" si="3"/>
        <v>102.01614090564604</v>
      </c>
    </row>
    <row r="36" spans="1:20" ht="15.75">
      <c r="A36" s="309" t="s">
        <v>69</v>
      </c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</row>
    <row r="37" spans="1:20" s="6" customFormat="1" ht="15.75">
      <c r="A37" s="193" t="s">
        <v>70</v>
      </c>
      <c r="B37" s="132" t="s">
        <v>67</v>
      </c>
      <c r="C37" s="134">
        <v>87425</v>
      </c>
      <c r="D37" s="133">
        <v>83617</v>
      </c>
      <c r="E37" s="133">
        <v>82729</v>
      </c>
      <c r="F37" s="133">
        <v>84384</v>
      </c>
      <c r="G37" s="133">
        <v>86410</v>
      </c>
      <c r="H37" s="133">
        <v>88656</v>
      </c>
      <c r="I37" s="209">
        <v>109.5</v>
      </c>
      <c r="J37" s="118">
        <f aca="true" t="shared" si="6" ref="J37:J42">C37*I37</f>
        <v>9573037.5</v>
      </c>
      <c r="K37" s="118">
        <f aca="true" t="shared" si="7" ref="K37:K42">D37*I37</f>
        <v>9156061.5</v>
      </c>
      <c r="L37" s="118">
        <f aca="true" t="shared" si="8" ref="L37:L42">E37*I37</f>
        <v>9058825.5</v>
      </c>
      <c r="M37" s="118">
        <f aca="true" t="shared" si="9" ref="M37:M42">F37*I37</f>
        <v>9240048</v>
      </c>
      <c r="N37" s="118">
        <f aca="true" t="shared" si="10" ref="N37:N42">G37*I37</f>
        <v>9461895</v>
      </c>
      <c r="O37" s="118">
        <f aca="true" t="shared" si="11" ref="O37:O42">H37*I37</f>
        <v>9707832</v>
      </c>
      <c r="P37" s="117">
        <f aca="true" t="shared" si="12" ref="P37:T41">K37/J37*100</f>
        <v>95.64426651415499</v>
      </c>
      <c r="Q37" s="117">
        <f t="shared" si="12"/>
        <v>98.93801499695039</v>
      </c>
      <c r="R37" s="117">
        <f t="shared" si="12"/>
        <v>102.00050768170775</v>
      </c>
      <c r="S37" s="117">
        <f t="shared" si="12"/>
        <v>102.40092908608267</v>
      </c>
      <c r="T37" s="117">
        <f t="shared" si="12"/>
        <v>102.59923619951394</v>
      </c>
    </row>
    <row r="38" spans="1:20" s="25" customFormat="1" ht="15.75">
      <c r="A38" s="193" t="s">
        <v>71</v>
      </c>
      <c r="B38" s="132" t="s">
        <v>67</v>
      </c>
      <c r="C38" s="246">
        <v>615.2</v>
      </c>
      <c r="D38" s="246">
        <v>1227</v>
      </c>
      <c r="E38" s="134">
        <v>1227</v>
      </c>
      <c r="F38" s="134">
        <v>1252</v>
      </c>
      <c r="G38" s="134">
        <v>1282</v>
      </c>
      <c r="H38" s="134">
        <v>1315</v>
      </c>
      <c r="I38" s="209">
        <v>315.2</v>
      </c>
      <c r="J38" s="118">
        <f t="shared" si="6"/>
        <v>193911.04</v>
      </c>
      <c r="K38" s="118">
        <f t="shared" si="7"/>
        <v>386750.39999999997</v>
      </c>
      <c r="L38" s="118">
        <f t="shared" si="8"/>
        <v>386750.39999999997</v>
      </c>
      <c r="M38" s="118">
        <f t="shared" si="9"/>
        <v>394630.39999999997</v>
      </c>
      <c r="N38" s="118">
        <f t="shared" si="10"/>
        <v>404086.39999999997</v>
      </c>
      <c r="O38" s="118">
        <f t="shared" si="11"/>
        <v>414488</v>
      </c>
      <c r="P38" s="117">
        <f t="shared" si="12"/>
        <v>199.44733420026006</v>
      </c>
      <c r="Q38" s="117">
        <f t="shared" si="12"/>
        <v>100</v>
      </c>
      <c r="R38" s="117">
        <f t="shared" si="12"/>
        <v>102.03748981255094</v>
      </c>
      <c r="S38" s="117">
        <f t="shared" si="12"/>
        <v>102.3961661341853</v>
      </c>
      <c r="T38" s="117">
        <f t="shared" si="12"/>
        <v>102.57410296411858</v>
      </c>
    </row>
    <row r="39" spans="1:20" s="25" customFormat="1" ht="15.75">
      <c r="A39" s="193" t="s">
        <v>72</v>
      </c>
      <c r="B39" s="132" t="s">
        <v>67</v>
      </c>
      <c r="C39" s="246">
        <v>199</v>
      </c>
      <c r="D39" s="246">
        <v>383</v>
      </c>
      <c r="E39" s="134">
        <v>383</v>
      </c>
      <c r="F39" s="134">
        <v>391</v>
      </c>
      <c r="G39" s="134">
        <v>400.3</v>
      </c>
      <c r="H39" s="134">
        <v>410.6</v>
      </c>
      <c r="I39" s="209">
        <v>444</v>
      </c>
      <c r="J39" s="118">
        <f t="shared" si="6"/>
        <v>88356</v>
      </c>
      <c r="K39" s="118">
        <f t="shared" si="7"/>
        <v>170052</v>
      </c>
      <c r="L39" s="118">
        <f t="shared" si="8"/>
        <v>170052</v>
      </c>
      <c r="M39" s="118">
        <f t="shared" si="9"/>
        <v>173604</v>
      </c>
      <c r="N39" s="118">
        <f t="shared" si="10"/>
        <v>177733.2</v>
      </c>
      <c r="O39" s="118">
        <f t="shared" si="11"/>
        <v>182306.40000000002</v>
      </c>
      <c r="P39" s="117">
        <f t="shared" si="12"/>
        <v>192.46231155778895</v>
      </c>
      <c r="Q39" s="117">
        <f t="shared" si="12"/>
        <v>100</v>
      </c>
      <c r="R39" s="117">
        <f t="shared" si="12"/>
        <v>102.08877284595302</v>
      </c>
      <c r="S39" s="117">
        <f t="shared" si="12"/>
        <v>102.37851662404094</v>
      </c>
      <c r="T39" s="117">
        <f t="shared" si="12"/>
        <v>102.573070197352</v>
      </c>
    </row>
    <row r="40" spans="1:20" s="6" customFormat="1" ht="15.75">
      <c r="A40" s="193" t="s">
        <v>73</v>
      </c>
      <c r="B40" s="132" t="s">
        <v>67</v>
      </c>
      <c r="C40" s="246">
        <v>466.6</v>
      </c>
      <c r="D40" s="246">
        <v>583.2</v>
      </c>
      <c r="E40" s="133">
        <v>583.2</v>
      </c>
      <c r="F40" s="133">
        <v>594.7</v>
      </c>
      <c r="G40" s="133">
        <v>609.2</v>
      </c>
      <c r="H40" s="133">
        <v>624.9</v>
      </c>
      <c r="I40" s="209">
        <v>1500</v>
      </c>
      <c r="J40" s="118">
        <f t="shared" si="6"/>
        <v>699900</v>
      </c>
      <c r="K40" s="118">
        <f t="shared" si="7"/>
        <v>874800.0000000001</v>
      </c>
      <c r="L40" s="118">
        <f t="shared" si="8"/>
        <v>874800.0000000001</v>
      </c>
      <c r="M40" s="118">
        <f t="shared" si="9"/>
        <v>892050.0000000001</v>
      </c>
      <c r="N40" s="118">
        <f t="shared" si="10"/>
        <v>913800.0000000001</v>
      </c>
      <c r="O40" s="118">
        <f t="shared" si="11"/>
        <v>937350</v>
      </c>
      <c r="P40" s="117">
        <f t="shared" si="12"/>
        <v>124.98928418345479</v>
      </c>
      <c r="Q40" s="117">
        <f t="shared" si="12"/>
        <v>100</v>
      </c>
      <c r="R40" s="117">
        <f t="shared" si="12"/>
        <v>101.9718792866941</v>
      </c>
      <c r="S40" s="117">
        <f t="shared" si="12"/>
        <v>102.43820413653944</v>
      </c>
      <c r="T40" s="117">
        <f t="shared" si="12"/>
        <v>102.57715036112933</v>
      </c>
    </row>
    <row r="41" spans="1:20" s="6" customFormat="1" ht="15.75">
      <c r="A41" s="193" t="s">
        <v>74</v>
      </c>
      <c r="B41" s="132" t="s">
        <v>67</v>
      </c>
      <c r="C41" s="246">
        <v>3976.6</v>
      </c>
      <c r="D41" s="246">
        <v>4191</v>
      </c>
      <c r="E41" s="134">
        <v>4191</v>
      </c>
      <c r="F41" s="133">
        <v>4274</v>
      </c>
      <c r="G41" s="133">
        <v>4377</v>
      </c>
      <c r="H41" s="133">
        <v>4490</v>
      </c>
      <c r="I41" s="209">
        <v>296.3</v>
      </c>
      <c r="J41" s="118">
        <f t="shared" si="6"/>
        <v>1178266.58</v>
      </c>
      <c r="K41" s="118">
        <f t="shared" si="7"/>
        <v>1241793.3</v>
      </c>
      <c r="L41" s="118">
        <f t="shared" si="8"/>
        <v>1241793.3</v>
      </c>
      <c r="M41" s="118">
        <f t="shared" si="9"/>
        <v>1266386.2</v>
      </c>
      <c r="N41" s="118">
        <f t="shared" si="10"/>
        <v>1296905.1</v>
      </c>
      <c r="O41" s="118">
        <f t="shared" si="11"/>
        <v>1330387</v>
      </c>
      <c r="P41" s="117">
        <f t="shared" si="12"/>
        <v>105.39154051199517</v>
      </c>
      <c r="Q41" s="117">
        <f t="shared" si="12"/>
        <v>100</v>
      </c>
      <c r="R41" s="117">
        <f t="shared" si="12"/>
        <v>101.98043426389883</v>
      </c>
      <c r="S41" s="117">
        <f t="shared" si="12"/>
        <v>102.4099204492279</v>
      </c>
      <c r="T41" s="117">
        <f t="shared" si="12"/>
        <v>102.58167694768106</v>
      </c>
    </row>
    <row r="42" spans="1:20" s="6" customFormat="1" ht="15.75">
      <c r="A42" s="115" t="s">
        <v>75</v>
      </c>
      <c r="B42" s="29" t="s">
        <v>68</v>
      </c>
      <c r="C42" s="49"/>
      <c r="D42" s="49"/>
      <c r="E42" s="49"/>
      <c r="F42" s="49"/>
      <c r="G42" s="49"/>
      <c r="H42" s="49"/>
      <c r="I42" s="209">
        <v>90.8</v>
      </c>
      <c r="J42" s="118">
        <f t="shared" si="6"/>
        <v>0</v>
      </c>
      <c r="K42" s="118">
        <f t="shared" si="7"/>
        <v>0</v>
      </c>
      <c r="L42" s="118">
        <f t="shared" si="8"/>
        <v>0</v>
      </c>
      <c r="M42" s="118">
        <f t="shared" si="9"/>
        <v>0</v>
      </c>
      <c r="N42" s="118">
        <f t="shared" si="10"/>
        <v>0</v>
      </c>
      <c r="O42" s="118">
        <f t="shared" si="11"/>
        <v>0</v>
      </c>
      <c r="P42" s="117"/>
      <c r="Q42" s="30"/>
      <c r="R42" s="30"/>
      <c r="S42" s="30"/>
      <c r="T42" s="30"/>
    </row>
    <row r="43" spans="1:20" ht="15.75">
      <c r="A43" s="195" t="s">
        <v>155</v>
      </c>
      <c r="B43" s="28" t="s">
        <v>92</v>
      </c>
      <c r="C43" s="48"/>
      <c r="D43" s="48"/>
      <c r="E43" s="48"/>
      <c r="F43" s="48"/>
      <c r="G43" s="48" t="s">
        <v>92</v>
      </c>
      <c r="H43" s="48"/>
      <c r="I43" s="10" t="s">
        <v>92</v>
      </c>
      <c r="J43" s="34">
        <f aca="true" t="shared" si="13" ref="J43:O43">SUM(J37:J42)</f>
        <v>11733471.12</v>
      </c>
      <c r="K43" s="34">
        <f t="shared" si="13"/>
        <v>11829457.200000001</v>
      </c>
      <c r="L43" s="34">
        <f t="shared" si="13"/>
        <v>11732221.200000001</v>
      </c>
      <c r="M43" s="34">
        <f t="shared" si="13"/>
        <v>11966718.6</v>
      </c>
      <c r="N43" s="34">
        <f t="shared" si="13"/>
        <v>12254419.7</v>
      </c>
      <c r="O43" s="34">
        <f t="shared" si="13"/>
        <v>12572363.4</v>
      </c>
      <c r="P43" s="5">
        <f>K43/J43*100</f>
        <v>100.81805357526632</v>
      </c>
      <c r="Q43" s="5">
        <f>L43/K43*100</f>
        <v>99.17801807508124</v>
      </c>
      <c r="R43" s="5">
        <f>M43/L43*100</f>
        <v>101.99874683576542</v>
      </c>
      <c r="S43" s="5">
        <f>N43/M43*100</f>
        <v>102.40417703145455</v>
      </c>
      <c r="T43" s="5">
        <f>O43/N43*100</f>
        <v>102.59452269290239</v>
      </c>
    </row>
    <row r="44" spans="1:20" ht="15.75">
      <c r="A44" s="52"/>
      <c r="B44" s="53"/>
      <c r="C44" s="54"/>
      <c r="D44" s="54"/>
      <c r="E44" s="54"/>
      <c r="F44" s="54"/>
      <c r="G44" s="54"/>
      <c r="H44" s="54"/>
      <c r="I44" s="11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ht="15.75">
      <c r="A45" s="302" t="s">
        <v>94</v>
      </c>
      <c r="B45" s="302"/>
      <c r="C45" s="302"/>
      <c r="D45" s="302"/>
      <c r="E45" s="302"/>
      <c r="F45" s="302"/>
      <c r="G45" s="302"/>
      <c r="H45" s="302"/>
      <c r="I45" s="302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ht="15.75">
      <c r="A46" s="35" t="s">
        <v>116</v>
      </c>
      <c r="B46" s="12"/>
      <c r="C46" s="35"/>
      <c r="D46" s="35"/>
      <c r="E46" s="35"/>
      <c r="F46" s="35"/>
      <c r="G46" s="35"/>
      <c r="H46" s="35"/>
      <c r="I46" s="12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ht="22.5" customHeight="1">
      <c r="A47" s="301" t="s">
        <v>97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5"/>
    </row>
  </sheetData>
  <sheetProtection/>
  <mergeCells count="14">
    <mergeCell ref="N1:T1"/>
    <mergeCell ref="P5:T5"/>
    <mergeCell ref="A36:T36"/>
    <mergeCell ref="J5:O5"/>
    <mergeCell ref="A9:T9"/>
    <mergeCell ref="B5:H5"/>
    <mergeCell ref="A2:T2"/>
    <mergeCell ref="A47:S47"/>
    <mergeCell ref="A45:I45"/>
    <mergeCell ref="A3:S3"/>
    <mergeCell ref="A5:A6"/>
    <mergeCell ref="I5:I6"/>
    <mergeCell ref="A8:T8"/>
    <mergeCell ref="A25:K25"/>
  </mergeCells>
  <printOptions horizontalCentered="1"/>
  <pageMargins left="0.3937007874015748" right="0.3937007874015748" top="0.5905511811023623" bottom="0.3937007874015748" header="0.5118110236220472" footer="0.5118110236220472"/>
  <pageSetup fitToHeight="5" fitToWidth="1"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view="pageBreakPreview" zoomScale="80" zoomScaleNormal="75" zoomScaleSheetLayoutView="80" zoomScalePageLayoutView="0" workbookViewId="0" topLeftCell="A1">
      <selection activeCell="A3" sqref="A3:P3"/>
    </sheetView>
  </sheetViews>
  <sheetFormatPr defaultColWidth="9.00390625" defaultRowHeight="12.75"/>
  <cols>
    <col min="1" max="1" width="5.75390625" style="101" customWidth="1"/>
    <col min="2" max="2" width="34.125" style="92" customWidth="1"/>
    <col min="3" max="3" width="19.00390625" style="92" customWidth="1"/>
    <col min="4" max="4" width="17.00390625" style="92" customWidth="1"/>
    <col min="5" max="5" width="12.125" style="92" customWidth="1"/>
    <col min="6" max="6" width="2.875" style="92" customWidth="1"/>
    <col min="7" max="7" width="14.75390625" style="92" customWidth="1"/>
    <col min="8" max="8" width="16.00390625" style="92" customWidth="1"/>
    <col min="9" max="9" width="12.125" style="92" customWidth="1"/>
    <col min="10" max="10" width="11.875" style="92" customWidth="1"/>
    <col min="11" max="11" width="11.625" style="92" customWidth="1"/>
    <col min="12" max="12" width="12.375" style="92" customWidth="1"/>
    <col min="13" max="13" width="12.125" style="92" customWidth="1"/>
    <col min="14" max="14" width="11.75390625" style="92" customWidth="1"/>
    <col min="15" max="15" width="14.375" style="92" customWidth="1"/>
    <col min="16" max="16" width="17.375" style="101" customWidth="1"/>
    <col min="17" max="21" width="9.125" style="6" customWidth="1"/>
  </cols>
  <sheetData>
    <row r="1" spans="5:18" ht="17.25" customHeight="1">
      <c r="E1" s="8"/>
      <c r="O1" s="294" t="s">
        <v>153</v>
      </c>
      <c r="P1" s="294"/>
      <c r="Q1" s="16"/>
      <c r="R1" s="16"/>
    </row>
    <row r="3" spans="1:16" ht="52.5" customHeight="1">
      <c r="A3" s="295" t="s">
        <v>293</v>
      </c>
      <c r="B3" s="295"/>
      <c r="C3" s="295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1:16" ht="18.75" customHeight="1">
      <c r="A4" s="103"/>
      <c r="B4" s="93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s="101" customFormat="1" ht="63" customHeight="1">
      <c r="A5" s="291" t="s">
        <v>122</v>
      </c>
      <c r="B5" s="291" t="s">
        <v>143</v>
      </c>
      <c r="C5" s="291" t="s">
        <v>137</v>
      </c>
      <c r="D5" s="291" t="s">
        <v>138</v>
      </c>
      <c r="E5" s="291" t="s">
        <v>144</v>
      </c>
      <c r="F5" s="291"/>
      <c r="G5" s="291" t="s">
        <v>139</v>
      </c>
      <c r="H5" s="291" t="s">
        <v>141</v>
      </c>
      <c r="I5" s="291" t="s">
        <v>275</v>
      </c>
      <c r="J5" s="291"/>
      <c r="K5" s="291"/>
      <c r="L5" s="291"/>
      <c r="M5" s="291"/>
      <c r="N5" s="291"/>
      <c r="O5" s="291" t="s">
        <v>145</v>
      </c>
      <c r="P5" s="291" t="s">
        <v>142</v>
      </c>
    </row>
    <row r="6" spans="1:16" s="101" customFormat="1" ht="38.25" customHeight="1">
      <c r="A6" s="291"/>
      <c r="B6" s="291"/>
      <c r="C6" s="291"/>
      <c r="D6" s="291"/>
      <c r="E6" s="291"/>
      <c r="F6" s="291"/>
      <c r="G6" s="291"/>
      <c r="H6" s="291"/>
      <c r="I6" s="179" t="s">
        <v>228</v>
      </c>
      <c r="J6" s="179" t="s">
        <v>230</v>
      </c>
      <c r="K6" s="179" t="s">
        <v>231</v>
      </c>
      <c r="L6" s="179" t="s">
        <v>232</v>
      </c>
      <c r="M6" s="179" t="s">
        <v>233</v>
      </c>
      <c r="N6" s="179" t="s">
        <v>229</v>
      </c>
      <c r="O6" s="291"/>
      <c r="P6" s="291"/>
    </row>
    <row r="7" spans="1:16" s="101" customFormat="1" ht="23.25" customHeight="1">
      <c r="A7" s="292" t="s">
        <v>140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</row>
    <row r="8" spans="1:16" s="101" customFormat="1" ht="15.75">
      <c r="A8" s="289" t="s">
        <v>234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</row>
    <row r="9" spans="1:16" s="101" customFormat="1" ht="52.5" customHeight="1">
      <c r="A9" s="338">
        <v>1</v>
      </c>
      <c r="B9" s="351" t="s">
        <v>237</v>
      </c>
      <c r="C9" s="338" t="s">
        <v>289</v>
      </c>
      <c r="D9" s="338" t="s">
        <v>288</v>
      </c>
      <c r="E9" s="298" t="s">
        <v>290</v>
      </c>
      <c r="F9" s="298"/>
      <c r="G9" s="95">
        <f>SUM(G10:G13)</f>
        <v>864.4509999999999</v>
      </c>
      <c r="H9" s="95">
        <f aca="true" t="shared" si="0" ref="H9:N9">SUM(H10:H13)</f>
        <v>0</v>
      </c>
      <c r="I9" s="95">
        <f t="shared" si="0"/>
        <v>29528</v>
      </c>
      <c r="J9" s="95">
        <f t="shared" si="0"/>
        <v>0</v>
      </c>
      <c r="K9" s="95">
        <f t="shared" si="0"/>
        <v>0</v>
      </c>
      <c r="L9" s="95">
        <f t="shared" si="0"/>
        <v>0</v>
      </c>
      <c r="M9" s="95">
        <f t="shared" si="0"/>
        <v>0</v>
      </c>
      <c r="N9" s="95">
        <f t="shared" si="0"/>
        <v>0</v>
      </c>
      <c r="O9" s="99">
        <f>SUM(O10:O14)</f>
        <v>0</v>
      </c>
      <c r="P9" s="95">
        <f>SUM(P10:P13)</f>
        <v>0</v>
      </c>
    </row>
    <row r="10" spans="1:16" s="101" customFormat="1" ht="15.75">
      <c r="A10" s="338"/>
      <c r="B10" s="352"/>
      <c r="C10" s="338"/>
      <c r="D10" s="338"/>
      <c r="E10" s="291">
        <v>2016</v>
      </c>
      <c r="F10" s="291"/>
      <c r="G10" s="180">
        <v>90.136</v>
      </c>
      <c r="H10" s="180"/>
      <c r="I10" s="181">
        <v>7019</v>
      </c>
      <c r="J10" s="97"/>
      <c r="K10" s="97"/>
      <c r="L10" s="97"/>
      <c r="M10" s="97"/>
      <c r="N10" s="97"/>
      <c r="O10" s="106"/>
      <c r="P10" s="97"/>
    </row>
    <row r="11" spans="1:16" s="101" customFormat="1" ht="15.75">
      <c r="A11" s="338"/>
      <c r="B11" s="352"/>
      <c r="C11" s="338"/>
      <c r="D11" s="338"/>
      <c r="E11" s="291">
        <v>2017</v>
      </c>
      <c r="F11" s="291"/>
      <c r="G11" s="96">
        <v>388.88</v>
      </c>
      <c r="H11" s="96"/>
      <c r="I11" s="100">
        <v>7503</v>
      </c>
      <c r="J11" s="97"/>
      <c r="K11" s="97"/>
      <c r="L11" s="97"/>
      <c r="M11" s="97"/>
      <c r="N11" s="97"/>
      <c r="O11" s="106"/>
      <c r="P11" s="97"/>
    </row>
    <row r="12" spans="1:16" s="101" customFormat="1" ht="15.75">
      <c r="A12" s="338"/>
      <c r="B12" s="352"/>
      <c r="C12" s="338"/>
      <c r="D12" s="338"/>
      <c r="E12" s="291">
        <v>2018</v>
      </c>
      <c r="F12" s="291"/>
      <c r="G12" s="96">
        <v>78.684</v>
      </c>
      <c r="H12" s="96"/>
      <c r="I12" s="100">
        <v>7503</v>
      </c>
      <c r="J12" s="97"/>
      <c r="K12" s="97"/>
      <c r="L12" s="97"/>
      <c r="M12" s="97"/>
      <c r="N12" s="97"/>
      <c r="O12" s="106"/>
      <c r="P12" s="97"/>
    </row>
    <row r="13" spans="1:16" s="104" customFormat="1" ht="14.25" customHeight="1">
      <c r="A13" s="338"/>
      <c r="B13" s="352"/>
      <c r="C13" s="338"/>
      <c r="D13" s="338"/>
      <c r="E13" s="338">
        <v>2019</v>
      </c>
      <c r="F13" s="338"/>
      <c r="G13" s="49">
        <v>306.751</v>
      </c>
      <c r="H13" s="49"/>
      <c r="I13" s="49">
        <v>7503</v>
      </c>
      <c r="J13" s="49"/>
      <c r="K13" s="49"/>
      <c r="L13" s="49"/>
      <c r="M13" s="49"/>
      <c r="N13" s="49"/>
      <c r="O13" s="49"/>
      <c r="P13" s="49"/>
    </row>
    <row r="14" spans="1:16" s="101" customFormat="1" ht="51" customHeight="1">
      <c r="A14" s="291">
        <v>2</v>
      </c>
      <c r="B14" s="297" t="s">
        <v>237</v>
      </c>
      <c r="C14" s="291" t="s">
        <v>287</v>
      </c>
      <c r="D14" s="338" t="s">
        <v>288</v>
      </c>
      <c r="E14" s="298" t="s">
        <v>290</v>
      </c>
      <c r="F14" s="298"/>
      <c r="G14" s="95">
        <f>SUM(G15:G18)</f>
        <v>498.091</v>
      </c>
      <c r="H14" s="95">
        <f aca="true" t="shared" si="1" ref="H14:P14">SUM(H15:H18)</f>
        <v>0</v>
      </c>
      <c r="I14" s="95">
        <f>SUM(I15:I18)</f>
        <v>29528</v>
      </c>
      <c r="J14" s="95">
        <f t="shared" si="1"/>
        <v>0</v>
      </c>
      <c r="K14" s="95">
        <f t="shared" si="1"/>
        <v>0</v>
      </c>
      <c r="L14" s="95">
        <f t="shared" si="1"/>
        <v>0</v>
      </c>
      <c r="M14" s="95">
        <f t="shared" si="1"/>
        <v>0</v>
      </c>
      <c r="N14" s="95">
        <f t="shared" si="1"/>
        <v>0</v>
      </c>
      <c r="O14" s="99">
        <f>SUM(O15:O19)</f>
        <v>0</v>
      </c>
      <c r="P14" s="95">
        <f t="shared" si="1"/>
        <v>0</v>
      </c>
    </row>
    <row r="15" spans="1:16" s="101" customFormat="1" ht="15.75">
      <c r="A15" s="291"/>
      <c r="B15" s="297"/>
      <c r="C15" s="291"/>
      <c r="D15" s="338"/>
      <c r="E15" s="291">
        <v>2016</v>
      </c>
      <c r="F15" s="291"/>
      <c r="G15" s="96">
        <v>49.6</v>
      </c>
      <c r="H15" s="96"/>
      <c r="I15" s="100">
        <v>7019</v>
      </c>
      <c r="J15" s="97"/>
      <c r="K15" s="97"/>
      <c r="L15" s="97"/>
      <c r="M15" s="97"/>
      <c r="N15" s="97"/>
      <c r="O15" s="106"/>
      <c r="P15" s="97"/>
    </row>
    <row r="16" spans="1:16" s="101" customFormat="1" ht="15.75">
      <c r="A16" s="291"/>
      <c r="B16" s="297"/>
      <c r="C16" s="291"/>
      <c r="D16" s="338"/>
      <c r="E16" s="291">
        <v>2017</v>
      </c>
      <c r="F16" s="291"/>
      <c r="G16" s="96">
        <v>147.4</v>
      </c>
      <c r="H16" s="96"/>
      <c r="I16" s="100">
        <v>7503</v>
      </c>
      <c r="J16" s="97"/>
      <c r="K16" s="97"/>
      <c r="L16" s="97"/>
      <c r="M16" s="97"/>
      <c r="N16" s="97"/>
      <c r="O16" s="106"/>
      <c r="P16" s="97"/>
    </row>
    <row r="17" spans="1:16" s="101" customFormat="1" ht="15.75">
      <c r="A17" s="291"/>
      <c r="B17" s="297"/>
      <c r="C17" s="291"/>
      <c r="D17" s="338"/>
      <c r="E17" s="291">
        <v>2018</v>
      </c>
      <c r="F17" s="291"/>
      <c r="G17" s="96">
        <v>209.2</v>
      </c>
      <c r="H17" s="96"/>
      <c r="I17" s="100">
        <v>7503</v>
      </c>
      <c r="J17" s="97"/>
      <c r="K17" s="97"/>
      <c r="L17" s="97"/>
      <c r="M17" s="97"/>
      <c r="N17" s="97"/>
      <c r="O17" s="106"/>
      <c r="P17" s="97"/>
    </row>
    <row r="18" spans="1:16" s="101" customFormat="1" ht="18" customHeight="1">
      <c r="A18" s="291"/>
      <c r="B18" s="297"/>
      <c r="C18" s="291"/>
      <c r="D18" s="338"/>
      <c r="E18" s="291">
        <v>2019</v>
      </c>
      <c r="F18" s="291"/>
      <c r="G18" s="287">
        <v>91.891</v>
      </c>
      <c r="H18" s="287"/>
      <c r="I18" s="288">
        <v>7503</v>
      </c>
      <c r="J18" s="341"/>
      <c r="K18" s="341"/>
      <c r="L18" s="341"/>
      <c r="M18" s="341"/>
      <c r="N18" s="341"/>
      <c r="O18" s="350"/>
      <c r="P18" s="341"/>
    </row>
    <row r="19" spans="1:16" s="43" customFormat="1" ht="6" customHeight="1" hidden="1">
      <c r="A19" s="291"/>
      <c r="B19" s="297"/>
      <c r="C19" s="291"/>
      <c r="D19" s="338"/>
      <c r="E19" s="291"/>
      <c r="F19" s="291"/>
      <c r="G19" s="287"/>
      <c r="H19" s="287"/>
      <c r="I19" s="288"/>
      <c r="J19" s="341"/>
      <c r="K19" s="341"/>
      <c r="L19" s="341"/>
      <c r="M19" s="341"/>
      <c r="N19" s="341"/>
      <c r="O19" s="350"/>
      <c r="P19" s="291"/>
    </row>
    <row r="20" spans="1:16" s="4" customFormat="1" ht="15.75" customHeight="1">
      <c r="A20" s="289" t="s">
        <v>13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</row>
    <row r="21" spans="1:16" s="105" customFormat="1" ht="48.75" customHeight="1">
      <c r="A21" s="291">
        <v>1</v>
      </c>
      <c r="B21" s="297" t="s">
        <v>276</v>
      </c>
      <c r="C21" s="297" t="s">
        <v>235</v>
      </c>
      <c r="D21" s="347" t="s">
        <v>309</v>
      </c>
      <c r="E21" s="345" t="s">
        <v>295</v>
      </c>
      <c r="F21" s="345"/>
      <c r="G21" s="245">
        <f aca="true" t="shared" si="2" ref="G21:N21">SUM(G22:G24)</f>
        <v>1.4</v>
      </c>
      <c r="H21" s="245">
        <f t="shared" si="2"/>
        <v>78</v>
      </c>
      <c r="I21" s="191">
        <f t="shared" si="2"/>
        <v>304</v>
      </c>
      <c r="J21" s="191">
        <f t="shared" si="2"/>
        <v>0</v>
      </c>
      <c r="K21" s="95">
        <f t="shared" si="2"/>
        <v>0</v>
      </c>
      <c r="L21" s="95">
        <f t="shared" si="2"/>
        <v>0</v>
      </c>
      <c r="M21" s="95">
        <f t="shared" si="2"/>
        <v>0</v>
      </c>
      <c r="N21" s="95">
        <f t="shared" si="2"/>
        <v>0</v>
      </c>
      <c r="O21" s="99">
        <v>0</v>
      </c>
      <c r="P21" s="95">
        <f>SUM(P22:P24)</f>
        <v>0</v>
      </c>
    </row>
    <row r="22" spans="1:16" s="105" customFormat="1" ht="15.75">
      <c r="A22" s="291"/>
      <c r="B22" s="297"/>
      <c r="C22" s="297"/>
      <c r="D22" s="347"/>
      <c r="E22" s="346">
        <v>2015</v>
      </c>
      <c r="F22" s="346"/>
      <c r="G22" s="181">
        <v>0.4</v>
      </c>
      <c r="H22" s="181">
        <v>24</v>
      </c>
      <c r="I22" s="192">
        <v>84</v>
      </c>
      <c r="J22" s="192">
        <v>0</v>
      </c>
      <c r="K22" s="97"/>
      <c r="L22" s="97"/>
      <c r="M22" s="97"/>
      <c r="N22" s="97"/>
      <c r="O22" s="100">
        <v>0.07</v>
      </c>
      <c r="P22" s="97"/>
    </row>
    <row r="23" spans="1:16" s="105" customFormat="1" ht="15.75">
      <c r="A23" s="291"/>
      <c r="B23" s="297"/>
      <c r="C23" s="297"/>
      <c r="D23" s="347"/>
      <c r="E23" s="346">
        <v>2016</v>
      </c>
      <c r="F23" s="346"/>
      <c r="G23" s="181">
        <v>0.5</v>
      </c>
      <c r="H23" s="181">
        <v>26</v>
      </c>
      <c r="I23" s="192">
        <v>108</v>
      </c>
      <c r="J23" s="192">
        <v>0</v>
      </c>
      <c r="K23" s="97"/>
      <c r="L23" s="97"/>
      <c r="M23" s="97"/>
      <c r="N23" s="97"/>
      <c r="O23" s="100">
        <v>0.08</v>
      </c>
      <c r="P23" s="97"/>
    </row>
    <row r="24" spans="1:16" s="105" customFormat="1" ht="12.75" customHeight="1">
      <c r="A24" s="291"/>
      <c r="B24" s="297"/>
      <c r="C24" s="297"/>
      <c r="D24" s="347"/>
      <c r="E24" s="346">
        <v>2017</v>
      </c>
      <c r="F24" s="346"/>
      <c r="G24" s="348">
        <v>0.5</v>
      </c>
      <c r="H24" s="348">
        <v>28</v>
      </c>
      <c r="I24" s="349">
        <v>112</v>
      </c>
      <c r="J24" s="349">
        <v>0</v>
      </c>
      <c r="K24" s="341"/>
      <c r="L24" s="341"/>
      <c r="M24" s="341"/>
      <c r="N24" s="341"/>
      <c r="O24" s="288">
        <v>0.08</v>
      </c>
      <c r="P24" s="341"/>
    </row>
    <row r="25" spans="1:16" s="105" customFormat="1" ht="6" customHeight="1">
      <c r="A25" s="291"/>
      <c r="B25" s="297"/>
      <c r="C25" s="297"/>
      <c r="D25" s="347"/>
      <c r="E25" s="346"/>
      <c r="F25" s="346"/>
      <c r="G25" s="348"/>
      <c r="H25" s="348"/>
      <c r="I25" s="349"/>
      <c r="J25" s="349"/>
      <c r="K25" s="341"/>
      <c r="L25" s="341"/>
      <c r="M25" s="341"/>
      <c r="N25" s="341"/>
      <c r="O25" s="288"/>
      <c r="P25" s="291"/>
    </row>
    <row r="26" spans="1:16" s="105" customFormat="1" ht="47.25" customHeight="1">
      <c r="A26" s="291">
        <v>2</v>
      </c>
      <c r="B26" s="297" t="s">
        <v>276</v>
      </c>
      <c r="C26" s="297" t="s">
        <v>236</v>
      </c>
      <c r="D26" s="347" t="s">
        <v>309</v>
      </c>
      <c r="E26" s="345" t="s">
        <v>295</v>
      </c>
      <c r="F26" s="345"/>
      <c r="G26" s="245">
        <f aca="true" t="shared" si="3" ref="G26:P26">SUM(G27:G29)</f>
        <v>1.4</v>
      </c>
      <c r="H26" s="245">
        <f t="shared" si="3"/>
        <v>78</v>
      </c>
      <c r="I26" s="191">
        <f t="shared" si="3"/>
        <v>309</v>
      </c>
      <c r="J26" s="191">
        <f t="shared" si="3"/>
        <v>0</v>
      </c>
      <c r="K26" s="95">
        <f t="shared" si="3"/>
        <v>0</v>
      </c>
      <c r="L26" s="95">
        <f t="shared" si="3"/>
        <v>0</v>
      </c>
      <c r="M26" s="95">
        <f t="shared" si="3"/>
        <v>0</v>
      </c>
      <c r="N26" s="95">
        <f t="shared" si="3"/>
        <v>0</v>
      </c>
      <c r="O26" s="99">
        <f t="shared" si="3"/>
        <v>0.24</v>
      </c>
      <c r="P26" s="95">
        <f t="shared" si="3"/>
        <v>0</v>
      </c>
    </row>
    <row r="27" spans="1:16" s="105" customFormat="1" ht="15.75">
      <c r="A27" s="291"/>
      <c r="B27" s="297"/>
      <c r="C27" s="297"/>
      <c r="D27" s="347"/>
      <c r="E27" s="346">
        <v>2015</v>
      </c>
      <c r="F27" s="346"/>
      <c r="G27" s="181">
        <v>0.4</v>
      </c>
      <c r="H27" s="181">
        <v>24</v>
      </c>
      <c r="I27" s="192">
        <v>84</v>
      </c>
      <c r="J27" s="192">
        <v>0</v>
      </c>
      <c r="K27" s="97"/>
      <c r="L27" s="97"/>
      <c r="M27" s="97"/>
      <c r="N27" s="97"/>
      <c r="O27" s="100">
        <v>0.08</v>
      </c>
      <c r="P27" s="97"/>
    </row>
    <row r="28" spans="1:16" s="105" customFormat="1" ht="15.75">
      <c r="A28" s="291"/>
      <c r="B28" s="297"/>
      <c r="C28" s="297"/>
      <c r="D28" s="347"/>
      <c r="E28" s="346">
        <v>2016</v>
      </c>
      <c r="F28" s="346"/>
      <c r="G28" s="181">
        <v>0.5</v>
      </c>
      <c r="H28" s="181">
        <v>26</v>
      </c>
      <c r="I28" s="192">
        <v>110</v>
      </c>
      <c r="J28" s="192">
        <v>0</v>
      </c>
      <c r="K28" s="97"/>
      <c r="L28" s="97"/>
      <c r="M28" s="97"/>
      <c r="N28" s="97"/>
      <c r="O28" s="100">
        <v>0.08</v>
      </c>
      <c r="P28" s="97"/>
    </row>
    <row r="29" spans="1:16" s="105" customFormat="1" ht="12.75" customHeight="1">
      <c r="A29" s="291"/>
      <c r="B29" s="297"/>
      <c r="C29" s="297"/>
      <c r="D29" s="347"/>
      <c r="E29" s="346">
        <v>2017</v>
      </c>
      <c r="F29" s="346"/>
      <c r="G29" s="348">
        <v>0.5</v>
      </c>
      <c r="H29" s="348">
        <v>28</v>
      </c>
      <c r="I29" s="349">
        <v>115</v>
      </c>
      <c r="J29" s="349">
        <v>0</v>
      </c>
      <c r="K29" s="341"/>
      <c r="L29" s="341"/>
      <c r="M29" s="341"/>
      <c r="N29" s="341"/>
      <c r="O29" s="288">
        <v>0.08</v>
      </c>
      <c r="P29" s="341"/>
    </row>
    <row r="30" spans="1:16" s="105" customFormat="1" ht="5.25" customHeight="1">
      <c r="A30" s="291"/>
      <c r="B30" s="297"/>
      <c r="C30" s="297"/>
      <c r="D30" s="347"/>
      <c r="E30" s="346"/>
      <c r="F30" s="346"/>
      <c r="G30" s="348"/>
      <c r="H30" s="348"/>
      <c r="I30" s="349"/>
      <c r="J30" s="349"/>
      <c r="K30" s="341"/>
      <c r="L30" s="341"/>
      <c r="M30" s="341"/>
      <c r="N30" s="341"/>
      <c r="O30" s="288"/>
      <c r="P30" s="291"/>
    </row>
    <row r="31" spans="1:16" s="15" customFormat="1" ht="57" customHeight="1">
      <c r="A31" s="293"/>
      <c r="B31" s="342" t="s">
        <v>277</v>
      </c>
      <c r="C31" s="298"/>
      <c r="D31" s="298"/>
      <c r="E31" s="298" t="s">
        <v>290</v>
      </c>
      <c r="F31" s="298"/>
      <c r="G31" s="95">
        <f aca="true" t="shared" si="4" ref="G31:P31">SUM(G32:G36)</f>
        <v>1366.142</v>
      </c>
      <c r="H31" s="95">
        <f t="shared" si="4"/>
        <v>204</v>
      </c>
      <c r="I31" s="95">
        <f t="shared" si="4"/>
        <v>59837</v>
      </c>
      <c r="J31" s="95">
        <f t="shared" si="4"/>
        <v>0</v>
      </c>
      <c r="K31" s="95">
        <f t="shared" si="4"/>
        <v>0</v>
      </c>
      <c r="L31" s="95">
        <f t="shared" si="4"/>
        <v>0</v>
      </c>
      <c r="M31" s="95">
        <f t="shared" si="4"/>
        <v>0</v>
      </c>
      <c r="N31" s="95">
        <f t="shared" si="4"/>
        <v>0</v>
      </c>
      <c r="O31" s="99">
        <f t="shared" si="4"/>
        <v>0.6200000000000001</v>
      </c>
      <c r="P31" s="99">
        <f t="shared" si="4"/>
        <v>0</v>
      </c>
    </row>
    <row r="32" spans="1:16" s="15" customFormat="1" ht="15.75">
      <c r="A32" s="293"/>
      <c r="B32" s="342"/>
      <c r="C32" s="298"/>
      <c r="D32" s="298"/>
      <c r="E32" s="291">
        <v>2016</v>
      </c>
      <c r="F32" s="291"/>
      <c r="G32" s="95">
        <f>SUM(G10+G15+G22+G27)</f>
        <v>140.536</v>
      </c>
      <c r="H32" s="95">
        <f aca="true" t="shared" si="5" ref="H32:P32">SUM(H10+H15+H22+H27)</f>
        <v>48</v>
      </c>
      <c r="I32" s="95">
        <f t="shared" si="5"/>
        <v>14206</v>
      </c>
      <c r="J32" s="95">
        <f t="shared" si="5"/>
        <v>0</v>
      </c>
      <c r="K32" s="95">
        <f t="shared" si="5"/>
        <v>0</v>
      </c>
      <c r="L32" s="95">
        <f t="shared" si="5"/>
        <v>0</v>
      </c>
      <c r="M32" s="95">
        <f t="shared" si="5"/>
        <v>0</v>
      </c>
      <c r="N32" s="95">
        <f t="shared" si="5"/>
        <v>0</v>
      </c>
      <c r="O32" s="95">
        <f t="shared" si="5"/>
        <v>0.15000000000000002</v>
      </c>
      <c r="P32" s="95">
        <f t="shared" si="5"/>
        <v>0</v>
      </c>
    </row>
    <row r="33" spans="1:16" s="15" customFormat="1" ht="15.75">
      <c r="A33" s="293"/>
      <c r="B33" s="342"/>
      <c r="C33" s="298"/>
      <c r="D33" s="298"/>
      <c r="E33" s="291">
        <v>2017</v>
      </c>
      <c r="F33" s="291"/>
      <c r="G33" s="95">
        <f aca="true" t="shared" si="6" ref="G33:P33">SUM(G11+G16+G22+G27)</f>
        <v>537.0799999999999</v>
      </c>
      <c r="H33" s="95">
        <f t="shared" si="6"/>
        <v>48</v>
      </c>
      <c r="I33" s="95">
        <f t="shared" si="6"/>
        <v>15174</v>
      </c>
      <c r="J33" s="95">
        <f t="shared" si="6"/>
        <v>0</v>
      </c>
      <c r="K33" s="95">
        <f t="shared" si="6"/>
        <v>0</v>
      </c>
      <c r="L33" s="95">
        <f t="shared" si="6"/>
        <v>0</v>
      </c>
      <c r="M33" s="95">
        <f t="shared" si="6"/>
        <v>0</v>
      </c>
      <c r="N33" s="95">
        <f t="shared" si="6"/>
        <v>0</v>
      </c>
      <c r="O33" s="99">
        <f t="shared" si="6"/>
        <v>0.15000000000000002</v>
      </c>
      <c r="P33" s="99">
        <f t="shared" si="6"/>
        <v>0</v>
      </c>
    </row>
    <row r="34" spans="1:16" s="15" customFormat="1" ht="15.75">
      <c r="A34" s="293"/>
      <c r="B34" s="342"/>
      <c r="C34" s="298"/>
      <c r="D34" s="298"/>
      <c r="E34" s="291">
        <v>2018</v>
      </c>
      <c r="F34" s="291"/>
      <c r="G34" s="95">
        <f aca="true" t="shared" si="7" ref="G34:P34">SUM(G12+G17+G23+G28)</f>
        <v>288.884</v>
      </c>
      <c r="H34" s="95">
        <f t="shared" si="7"/>
        <v>52</v>
      </c>
      <c r="I34" s="95">
        <f t="shared" si="7"/>
        <v>15224</v>
      </c>
      <c r="J34" s="95">
        <f t="shared" si="7"/>
        <v>0</v>
      </c>
      <c r="K34" s="95">
        <f t="shared" si="7"/>
        <v>0</v>
      </c>
      <c r="L34" s="95">
        <f t="shared" si="7"/>
        <v>0</v>
      </c>
      <c r="M34" s="95">
        <f t="shared" si="7"/>
        <v>0</v>
      </c>
      <c r="N34" s="95">
        <f t="shared" si="7"/>
        <v>0</v>
      </c>
      <c r="O34" s="99">
        <f t="shared" si="7"/>
        <v>0.16</v>
      </c>
      <c r="P34" s="99">
        <f t="shared" si="7"/>
        <v>0</v>
      </c>
    </row>
    <row r="35" spans="1:16" s="15" customFormat="1" ht="12.75" customHeight="1">
      <c r="A35" s="293"/>
      <c r="B35" s="342"/>
      <c r="C35" s="298"/>
      <c r="D35" s="298"/>
      <c r="E35" s="291">
        <v>2019</v>
      </c>
      <c r="F35" s="291"/>
      <c r="G35" s="343">
        <f aca="true" t="shared" si="8" ref="G35:P35">SUM(G13+G18+G24+G29)</f>
        <v>399.642</v>
      </c>
      <c r="H35" s="343">
        <f t="shared" si="8"/>
        <v>56</v>
      </c>
      <c r="I35" s="343">
        <f t="shared" si="8"/>
        <v>15233</v>
      </c>
      <c r="J35" s="343">
        <f t="shared" si="8"/>
        <v>0</v>
      </c>
      <c r="K35" s="343">
        <f t="shared" si="8"/>
        <v>0</v>
      </c>
      <c r="L35" s="343">
        <f t="shared" si="8"/>
        <v>0</v>
      </c>
      <c r="M35" s="343">
        <f t="shared" si="8"/>
        <v>0</v>
      </c>
      <c r="N35" s="343">
        <f t="shared" si="8"/>
        <v>0</v>
      </c>
      <c r="O35" s="344">
        <f t="shared" si="8"/>
        <v>0.16</v>
      </c>
      <c r="P35" s="344">
        <f t="shared" si="8"/>
        <v>0</v>
      </c>
    </row>
    <row r="36" spans="1:16" s="15" customFormat="1" ht="6" customHeight="1">
      <c r="A36" s="293"/>
      <c r="B36" s="342"/>
      <c r="C36" s="298"/>
      <c r="D36" s="298"/>
      <c r="E36" s="291"/>
      <c r="F36" s="291"/>
      <c r="G36" s="343"/>
      <c r="H36" s="343"/>
      <c r="I36" s="343"/>
      <c r="J36" s="343"/>
      <c r="K36" s="343"/>
      <c r="L36" s="343"/>
      <c r="M36" s="343"/>
      <c r="N36" s="343"/>
      <c r="O36" s="344"/>
      <c r="P36" s="344"/>
    </row>
    <row r="37" spans="1:16" ht="15.75">
      <c r="A37" s="102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102"/>
    </row>
    <row r="38" spans="1:16" ht="15.75">
      <c r="A38" s="102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102"/>
    </row>
    <row r="39" spans="1:16" ht="15.75">
      <c r="A39" s="102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1:16" ht="15.75">
      <c r="A40" s="102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102"/>
    </row>
    <row r="41" spans="1:16" ht="15.75">
      <c r="A41" s="102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102"/>
    </row>
    <row r="42" spans="1:16" ht="15.75">
      <c r="A42" s="102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102"/>
    </row>
    <row r="43" spans="1:16" ht="15.75">
      <c r="A43" s="102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102"/>
    </row>
    <row r="44" spans="1:16" ht="15.75">
      <c r="A44" s="102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102"/>
    </row>
    <row r="45" spans="1:16" ht="15.75">
      <c r="A45" s="102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102"/>
    </row>
    <row r="46" spans="1:16" ht="15.75">
      <c r="A46" s="102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102"/>
    </row>
    <row r="47" spans="1:16" ht="15.75">
      <c r="A47" s="102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102"/>
    </row>
    <row r="48" spans="1:16" ht="15.75">
      <c r="A48" s="102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102"/>
    </row>
    <row r="49" spans="1:16" ht="15.75">
      <c r="A49" s="102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102"/>
    </row>
    <row r="50" spans="1:16" ht="15.75">
      <c r="A50" s="102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102"/>
    </row>
    <row r="51" spans="1:16" ht="15.75">
      <c r="A51" s="102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102"/>
    </row>
    <row r="52" spans="1:16" ht="15.75">
      <c r="A52" s="102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102"/>
    </row>
    <row r="53" spans="1:16" ht="15.75">
      <c r="A53" s="102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102"/>
    </row>
    <row r="54" spans="1:16" ht="15.75">
      <c r="A54" s="102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102"/>
    </row>
    <row r="55" spans="1:16" ht="15.75">
      <c r="A55" s="102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102"/>
    </row>
    <row r="56" spans="1:16" ht="15.75">
      <c r="A56" s="102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102"/>
    </row>
    <row r="57" spans="1:16" ht="15.75">
      <c r="A57" s="102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102"/>
    </row>
    <row r="58" spans="1:16" ht="15.75">
      <c r="A58" s="102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102"/>
    </row>
    <row r="59" spans="1:16" ht="15.75">
      <c r="A59" s="102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102"/>
    </row>
    <row r="60" spans="1:16" ht="15.75">
      <c r="A60" s="102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102"/>
    </row>
    <row r="61" spans="1:16" ht="15.75">
      <c r="A61" s="102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102"/>
    </row>
    <row r="62" spans="1:16" ht="15.75">
      <c r="A62" s="102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102"/>
    </row>
    <row r="63" spans="1:16" ht="15.75">
      <c r="A63" s="102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102"/>
    </row>
    <row r="64" spans="1:16" ht="15.75">
      <c r="A64" s="102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102"/>
    </row>
    <row r="65" spans="1:16" ht="15.75">
      <c r="A65" s="102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102"/>
    </row>
    <row r="66" spans="1:16" ht="15.75">
      <c r="A66" s="102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102"/>
    </row>
    <row r="67" spans="1:16" ht="15.75">
      <c r="A67" s="102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102"/>
    </row>
    <row r="68" spans="1:16" ht="15.75">
      <c r="A68" s="102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102"/>
    </row>
    <row r="69" spans="1:16" ht="15.75">
      <c r="A69" s="102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102"/>
    </row>
    <row r="70" spans="1:16" ht="15.75">
      <c r="A70" s="102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102"/>
    </row>
    <row r="71" spans="1:16" ht="15.75">
      <c r="A71" s="102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102"/>
    </row>
    <row r="72" spans="1:16" ht="15.75">
      <c r="A72" s="102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102"/>
    </row>
    <row r="73" spans="1:16" ht="15.75">
      <c r="A73" s="102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102"/>
    </row>
    <row r="74" spans="1:16" ht="15.75">
      <c r="A74" s="102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102"/>
    </row>
    <row r="75" spans="1:16" ht="15.75">
      <c r="A75" s="102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102"/>
    </row>
    <row r="76" spans="1:16" ht="15.75">
      <c r="A76" s="102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102"/>
    </row>
    <row r="77" spans="1:16" ht="15.75">
      <c r="A77" s="102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102"/>
    </row>
    <row r="78" spans="1:16" ht="15.75">
      <c r="A78" s="102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102"/>
    </row>
    <row r="79" spans="1:16" ht="15.75">
      <c r="A79" s="102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102"/>
    </row>
    <row r="80" spans="1:16" ht="15.75">
      <c r="A80" s="102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102"/>
    </row>
    <row r="81" spans="1:16" ht="15.75">
      <c r="A81" s="102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102"/>
    </row>
    <row r="82" spans="1:16" ht="15.75">
      <c r="A82" s="102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102"/>
    </row>
    <row r="83" spans="1:16" ht="15.75">
      <c r="A83" s="102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102"/>
    </row>
    <row r="84" spans="1:16" ht="15.75">
      <c r="A84" s="102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102"/>
    </row>
    <row r="85" spans="1:16" ht="15.75">
      <c r="A85" s="102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102"/>
    </row>
    <row r="86" spans="1:16" ht="15.75">
      <c r="A86" s="102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102"/>
    </row>
    <row r="87" spans="1:16" ht="15.75">
      <c r="A87" s="102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102"/>
    </row>
    <row r="88" spans="1:16" ht="15.75">
      <c r="A88" s="102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102"/>
    </row>
    <row r="89" spans="1:16" ht="15.75">
      <c r="A89" s="102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102"/>
    </row>
    <row r="90" spans="1:16" ht="15.75">
      <c r="A90" s="102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102"/>
    </row>
    <row r="91" spans="1:16" ht="15.75">
      <c r="A91" s="102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102"/>
    </row>
    <row r="92" spans="1:16" ht="15.75">
      <c r="A92" s="102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102"/>
    </row>
    <row r="93" spans="1:16" ht="15.75">
      <c r="A93" s="102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102"/>
    </row>
    <row r="94" spans="1:16" ht="15.75">
      <c r="A94" s="102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102"/>
    </row>
    <row r="95" spans="1:16" ht="15.75">
      <c r="A95" s="102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102"/>
    </row>
    <row r="96" spans="1:16" ht="15.75">
      <c r="A96" s="102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102"/>
    </row>
    <row r="97" spans="1:16" ht="15.75">
      <c r="A97" s="102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102"/>
    </row>
    <row r="98" spans="1:16" ht="15.75">
      <c r="A98" s="102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102"/>
    </row>
    <row r="99" spans="1:16" ht="15.75">
      <c r="A99" s="102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102"/>
    </row>
    <row r="100" spans="1:16" ht="15.75">
      <c r="A100" s="102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102"/>
    </row>
    <row r="101" spans="1:16" ht="15.75">
      <c r="A101" s="102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102"/>
    </row>
    <row r="102" spans="1:16" ht="15.75">
      <c r="A102" s="102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102"/>
    </row>
    <row r="103" spans="1:16" ht="15.75">
      <c r="A103" s="102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102"/>
    </row>
    <row r="104" spans="1:16" ht="15.75">
      <c r="A104" s="102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102"/>
    </row>
    <row r="105" spans="1:16" ht="15.75">
      <c r="A105" s="102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102"/>
    </row>
    <row r="106" spans="1:16" ht="15.75">
      <c r="A106" s="102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102"/>
    </row>
    <row r="107" spans="1:16" ht="15.75">
      <c r="A107" s="102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102"/>
    </row>
    <row r="108" spans="1:16" ht="15.75">
      <c r="A108" s="102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102"/>
    </row>
    <row r="109" spans="1:16" ht="15.75">
      <c r="A109" s="102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102"/>
    </row>
    <row r="110" spans="1:16" ht="15.75">
      <c r="A110" s="102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102"/>
    </row>
    <row r="111" spans="1:16" ht="15.75">
      <c r="A111" s="102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102"/>
    </row>
    <row r="112" spans="1:16" ht="15.75">
      <c r="A112" s="102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102"/>
    </row>
    <row r="113" spans="1:16" ht="15.75">
      <c r="A113" s="102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102"/>
    </row>
    <row r="114" spans="1:16" ht="15.75">
      <c r="A114" s="102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102"/>
    </row>
    <row r="115" spans="1:16" ht="15.75">
      <c r="A115" s="102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102"/>
    </row>
    <row r="116" spans="1:16" ht="15.75">
      <c r="A116" s="102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102"/>
    </row>
    <row r="117" spans="1:16" ht="15.75">
      <c r="A117" s="102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102"/>
    </row>
    <row r="118" spans="1:16" ht="15.75">
      <c r="A118" s="102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102"/>
    </row>
    <row r="119" spans="1:16" ht="15.75">
      <c r="A119" s="102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102"/>
    </row>
    <row r="120" spans="1:16" ht="15.75">
      <c r="A120" s="102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102"/>
    </row>
    <row r="121" spans="1:16" ht="15.75">
      <c r="A121" s="102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102"/>
    </row>
    <row r="122" spans="1:16" ht="15.75">
      <c r="A122" s="102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102"/>
    </row>
    <row r="123" spans="1:16" ht="15.75">
      <c r="A123" s="102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102"/>
    </row>
    <row r="124" spans="1:16" ht="15.75">
      <c r="A124" s="102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102"/>
    </row>
    <row r="125" spans="1:16" ht="15.75">
      <c r="A125" s="102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102"/>
    </row>
    <row r="126" spans="1:16" ht="15.75">
      <c r="A126" s="102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102"/>
    </row>
    <row r="127" spans="1:16" ht="15.75">
      <c r="A127" s="102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102"/>
    </row>
    <row r="128" spans="1:16" ht="15.75">
      <c r="A128" s="102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102"/>
    </row>
    <row r="129" spans="1:16" ht="15.75">
      <c r="A129" s="102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102"/>
    </row>
    <row r="130" spans="1:16" ht="15.75">
      <c r="A130" s="102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102"/>
    </row>
    <row r="131" spans="1:16" ht="15.75">
      <c r="A131" s="102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102"/>
    </row>
    <row r="132" spans="1:16" ht="15.75">
      <c r="A132" s="102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102"/>
    </row>
    <row r="133" spans="1:16" ht="15.75">
      <c r="A133" s="102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102"/>
    </row>
    <row r="134" spans="1:16" ht="15.75">
      <c r="A134" s="102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102"/>
    </row>
    <row r="135" spans="1:16" ht="15.75">
      <c r="A135" s="102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102"/>
    </row>
    <row r="136" spans="1:16" ht="15.75">
      <c r="A136" s="102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102"/>
    </row>
    <row r="137" spans="1:16" ht="15.75">
      <c r="A137" s="102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102"/>
    </row>
    <row r="138" spans="1:16" ht="15.75">
      <c r="A138" s="102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102"/>
    </row>
    <row r="139" spans="1:16" ht="15.75">
      <c r="A139" s="102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102"/>
    </row>
  </sheetData>
  <sheetProtection/>
  <mergeCells count="98">
    <mergeCell ref="E9:F9"/>
    <mergeCell ref="E10:F10"/>
    <mergeCell ref="E11:F11"/>
    <mergeCell ref="A9:A13"/>
    <mergeCell ref="B9:B13"/>
    <mergeCell ref="C9:C13"/>
    <mergeCell ref="D9:D13"/>
    <mergeCell ref="E12:F12"/>
    <mergeCell ref="E13:F13"/>
    <mergeCell ref="O29:O30"/>
    <mergeCell ref="P29:P30"/>
    <mergeCell ref="O18:O19"/>
    <mergeCell ref="N24:N25"/>
    <mergeCell ref="P24:P25"/>
    <mergeCell ref="A20:P20"/>
    <mergeCell ref="J24:J25"/>
    <mergeCell ref="K24:K25"/>
    <mergeCell ref="L24:L25"/>
    <mergeCell ref="K29:K30"/>
    <mergeCell ref="L29:L30"/>
    <mergeCell ref="M29:M30"/>
    <mergeCell ref="N29:N30"/>
    <mergeCell ref="G29:G30"/>
    <mergeCell ref="H29:H30"/>
    <mergeCell ref="I29:I30"/>
    <mergeCell ref="J29:J30"/>
    <mergeCell ref="E27:F27"/>
    <mergeCell ref="E28:F28"/>
    <mergeCell ref="A26:A30"/>
    <mergeCell ref="B26:B30"/>
    <mergeCell ref="C26:C30"/>
    <mergeCell ref="D26:D30"/>
    <mergeCell ref="E29:F30"/>
    <mergeCell ref="G24:G25"/>
    <mergeCell ref="H24:H25"/>
    <mergeCell ref="I24:I25"/>
    <mergeCell ref="E26:F26"/>
    <mergeCell ref="E21:F21"/>
    <mergeCell ref="E22:F22"/>
    <mergeCell ref="E23:F23"/>
    <mergeCell ref="A21:A25"/>
    <mergeCell ref="B21:B25"/>
    <mergeCell ref="C21:C25"/>
    <mergeCell ref="D21:D25"/>
    <mergeCell ref="E24:F25"/>
    <mergeCell ref="O35:O36"/>
    <mergeCell ref="P35:P36"/>
    <mergeCell ref="K35:K36"/>
    <mergeCell ref="L35:L36"/>
    <mergeCell ref="M35:M36"/>
    <mergeCell ref="N35:N36"/>
    <mergeCell ref="G35:G36"/>
    <mergeCell ref="H35:H36"/>
    <mergeCell ref="I35:I36"/>
    <mergeCell ref="J35:J36"/>
    <mergeCell ref="O24:O25"/>
    <mergeCell ref="P18:P19"/>
    <mergeCell ref="K18:K19"/>
    <mergeCell ref="L18:L19"/>
    <mergeCell ref="M18:M19"/>
    <mergeCell ref="N18:N19"/>
    <mergeCell ref="M24:M25"/>
    <mergeCell ref="B31:B36"/>
    <mergeCell ref="C31:C36"/>
    <mergeCell ref="D31:D36"/>
    <mergeCell ref="E31:F31"/>
    <mergeCell ref="E32:F32"/>
    <mergeCell ref="E33:F33"/>
    <mergeCell ref="E34:F34"/>
    <mergeCell ref="E35:F36"/>
    <mergeCell ref="G18:G19"/>
    <mergeCell ref="H18:H19"/>
    <mergeCell ref="I18:I19"/>
    <mergeCell ref="J18:J19"/>
    <mergeCell ref="B14:B19"/>
    <mergeCell ref="C14:C19"/>
    <mergeCell ref="D14:D19"/>
    <mergeCell ref="E14:F14"/>
    <mergeCell ref="E15:F15"/>
    <mergeCell ref="E16:F16"/>
    <mergeCell ref="E17:F17"/>
    <mergeCell ref="E18:F19"/>
    <mergeCell ref="A31:A36"/>
    <mergeCell ref="A14:A19"/>
    <mergeCell ref="O1:P1"/>
    <mergeCell ref="A3:P3"/>
    <mergeCell ref="O5:O6"/>
    <mergeCell ref="A5:A6"/>
    <mergeCell ref="D5:D6"/>
    <mergeCell ref="H5:H6"/>
    <mergeCell ref="I5:N5"/>
    <mergeCell ref="B5:B6"/>
    <mergeCell ref="A8:P8"/>
    <mergeCell ref="E5:F6"/>
    <mergeCell ref="C5:C6"/>
    <mergeCell ref="G5:G6"/>
    <mergeCell ref="A7:P7"/>
    <mergeCell ref="P5:P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4"/>
  <sheetViews>
    <sheetView view="pageBreakPreview" zoomScale="75" zoomScaleSheetLayoutView="75" zoomScalePageLayoutView="0" workbookViewId="0" topLeftCell="A1">
      <pane xSplit="1" ySplit="8" topLeftCell="Z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J28" sqref="AJ28"/>
    </sheetView>
  </sheetViews>
  <sheetFormatPr defaultColWidth="20.875" defaultRowHeight="12.75"/>
  <cols>
    <col min="1" max="1" width="42.25390625" style="0" customWidth="1"/>
    <col min="2" max="2" width="8.625" style="0" customWidth="1"/>
    <col min="3" max="3" width="9.25390625" style="0" customWidth="1"/>
    <col min="4" max="4" width="9.00390625" style="0" customWidth="1"/>
    <col min="5" max="5" width="8.00390625" style="0" customWidth="1"/>
    <col min="6" max="6" width="8.625" style="0" customWidth="1"/>
    <col min="7" max="7" width="8.25390625" style="0" customWidth="1"/>
    <col min="8" max="8" width="9.25390625" style="0" customWidth="1"/>
    <col min="9" max="9" width="8.875" style="0" customWidth="1"/>
    <col min="10" max="10" width="9.00390625" style="0" customWidth="1"/>
    <col min="11" max="11" width="8.25390625" style="0" customWidth="1"/>
    <col min="12" max="12" width="8.375" style="0" customWidth="1"/>
    <col min="13" max="13" width="8.125" style="0" customWidth="1"/>
    <col min="14" max="14" width="8.625" style="0" customWidth="1"/>
    <col min="15" max="15" width="8.00390625" style="0" customWidth="1"/>
    <col min="16" max="16" width="8.875" style="0" customWidth="1"/>
    <col min="17" max="17" width="8.625" style="0" customWidth="1"/>
    <col min="18" max="18" width="8.375" style="0" customWidth="1"/>
    <col min="19" max="19" width="9.00390625" style="0" customWidth="1"/>
    <col min="20" max="20" width="9.125" style="0" customWidth="1"/>
    <col min="21" max="21" width="9.375" style="0" customWidth="1"/>
    <col min="22" max="22" width="31.25390625" style="0" customWidth="1"/>
    <col min="23" max="23" width="20.875" style="0" customWidth="1"/>
    <col min="24" max="24" width="14.125" style="0" customWidth="1"/>
    <col min="25" max="25" width="10.75390625" style="0" customWidth="1"/>
    <col min="26" max="26" width="11.625" style="0" customWidth="1"/>
    <col min="27" max="27" width="11.125" style="0" customWidth="1"/>
    <col min="28" max="29" width="10.75390625" style="0" customWidth="1"/>
    <col min="30" max="30" width="12.75390625" style="0" customWidth="1"/>
    <col min="31" max="31" width="10.00390625" style="0" customWidth="1"/>
    <col min="32" max="32" width="10.125" style="0" customWidth="1"/>
    <col min="33" max="33" width="9.875" style="0" customWidth="1"/>
    <col min="34" max="34" width="10.00390625" style="0" customWidth="1"/>
    <col min="35" max="35" width="9.75390625" style="0" customWidth="1"/>
    <col min="36" max="36" width="10.75390625" style="0" customWidth="1"/>
    <col min="37" max="37" width="9.875" style="0" customWidth="1"/>
    <col min="38" max="38" width="13.875" style="0" customWidth="1"/>
    <col min="39" max="39" width="14.25390625" style="0" customWidth="1"/>
    <col min="40" max="40" width="13.75390625" style="0" customWidth="1"/>
    <col min="41" max="41" width="13.25390625" style="0" customWidth="1"/>
    <col min="42" max="42" width="14.125" style="0" customWidth="1"/>
    <col min="43" max="43" width="14.625" style="0" customWidth="1"/>
  </cols>
  <sheetData>
    <row r="1" spans="1:19" ht="15.75">
      <c r="A1" s="92"/>
      <c r="B1" s="92"/>
      <c r="C1" s="92"/>
      <c r="D1" s="92"/>
      <c r="E1" s="294"/>
      <c r="F1" s="294"/>
      <c r="G1" s="294"/>
      <c r="H1" s="92"/>
      <c r="I1" s="92"/>
      <c r="J1" s="197"/>
      <c r="K1" s="199"/>
      <c r="L1" s="199"/>
      <c r="M1" s="199"/>
      <c r="N1" s="92"/>
      <c r="O1" s="92"/>
      <c r="P1" s="294" t="s">
        <v>274</v>
      </c>
      <c r="Q1" s="356"/>
      <c r="R1" s="356"/>
      <c r="S1" s="356"/>
    </row>
    <row r="2" spans="1:19" ht="15.75">
      <c r="A2" s="92"/>
      <c r="B2" s="92"/>
      <c r="C2" s="92"/>
      <c r="D2" s="92"/>
      <c r="E2" s="197"/>
      <c r="F2" s="197"/>
      <c r="G2" s="197"/>
      <c r="H2" s="92"/>
      <c r="I2" s="92"/>
      <c r="J2" s="197"/>
      <c r="K2" s="199"/>
      <c r="L2" s="199"/>
      <c r="M2" s="199"/>
      <c r="N2" s="92"/>
      <c r="O2" s="92"/>
      <c r="P2" s="197"/>
      <c r="Q2" s="199"/>
      <c r="R2" s="199"/>
      <c r="S2" s="199"/>
    </row>
    <row r="3" spans="1:43" ht="20.25">
      <c r="A3" s="295" t="s">
        <v>310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93"/>
      <c r="U3" s="93"/>
      <c r="V3" s="93"/>
      <c r="W3" s="93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9"/>
      <c r="AM3" s="109"/>
      <c r="AN3" s="109"/>
      <c r="AO3" s="109"/>
      <c r="AP3" s="109"/>
      <c r="AQ3" s="109"/>
    </row>
    <row r="4" spans="1:43" ht="15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190"/>
      <c r="U4" s="190"/>
      <c r="V4" s="190"/>
      <c r="W4" s="190"/>
      <c r="AK4" s="109"/>
      <c r="AL4" s="110"/>
      <c r="AM4" s="110"/>
      <c r="AN4" s="110"/>
      <c r="AO4" s="110"/>
      <c r="AP4" s="110"/>
      <c r="AQ4" s="110"/>
    </row>
    <row r="5" spans="1:43" ht="15.75">
      <c r="A5" s="291" t="s">
        <v>183</v>
      </c>
      <c r="B5" s="291" t="s">
        <v>184</v>
      </c>
      <c r="C5" s="291"/>
      <c r="D5" s="291"/>
      <c r="E5" s="291"/>
      <c r="F5" s="291"/>
      <c r="G5" s="291"/>
      <c r="H5" s="291" t="s">
        <v>185</v>
      </c>
      <c r="I5" s="291"/>
      <c r="J5" s="291"/>
      <c r="K5" s="291"/>
      <c r="L5" s="291"/>
      <c r="M5" s="291"/>
      <c r="N5" s="291" t="s">
        <v>186</v>
      </c>
      <c r="O5" s="291"/>
      <c r="P5" s="291"/>
      <c r="Q5" s="291"/>
      <c r="R5" s="291"/>
      <c r="S5" s="291"/>
      <c r="T5" s="291" t="s">
        <v>187</v>
      </c>
      <c r="U5" s="291"/>
      <c r="V5" s="291" t="s">
        <v>273</v>
      </c>
      <c r="W5" s="291"/>
      <c r="X5" s="338" t="s">
        <v>240</v>
      </c>
      <c r="Y5" s="338" t="s">
        <v>241</v>
      </c>
      <c r="Z5" s="338"/>
      <c r="AA5" s="338"/>
      <c r="AB5" s="338"/>
      <c r="AC5" s="338"/>
      <c r="AD5" s="338"/>
      <c r="AE5" s="338"/>
      <c r="AF5" s="291" t="s">
        <v>188</v>
      </c>
      <c r="AG5" s="291"/>
      <c r="AH5" s="291"/>
      <c r="AI5" s="291"/>
      <c r="AJ5" s="291"/>
      <c r="AK5" s="291"/>
      <c r="AL5" s="338" t="s">
        <v>242</v>
      </c>
      <c r="AM5" s="338" t="s">
        <v>241</v>
      </c>
      <c r="AN5" s="338"/>
      <c r="AO5" s="338"/>
      <c r="AP5" s="338"/>
      <c r="AQ5" s="338"/>
    </row>
    <row r="6" spans="1:43" ht="100.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338"/>
      <c r="Y6" s="338" t="s">
        <v>243</v>
      </c>
      <c r="Z6" s="338" t="s">
        <v>244</v>
      </c>
      <c r="AA6" s="338" t="s">
        <v>245</v>
      </c>
      <c r="AB6" s="338" t="s">
        <v>246</v>
      </c>
      <c r="AC6" s="338" t="s">
        <v>35</v>
      </c>
      <c r="AD6" s="338" t="s">
        <v>80</v>
      </c>
      <c r="AE6" s="338" t="s">
        <v>85</v>
      </c>
      <c r="AF6" s="291" t="s">
        <v>189</v>
      </c>
      <c r="AG6" s="291"/>
      <c r="AH6" s="291" t="s">
        <v>190</v>
      </c>
      <c r="AI6" s="291"/>
      <c r="AJ6" s="291" t="s">
        <v>191</v>
      </c>
      <c r="AK6" s="291"/>
      <c r="AL6" s="338"/>
      <c r="AM6" s="338" t="s">
        <v>247</v>
      </c>
      <c r="AN6" s="338" t="s">
        <v>248</v>
      </c>
      <c r="AO6" s="338" t="s">
        <v>249</v>
      </c>
      <c r="AP6" s="338" t="s">
        <v>250</v>
      </c>
      <c r="AQ6" s="338" t="s">
        <v>251</v>
      </c>
    </row>
    <row r="7" spans="1:43" ht="15.75">
      <c r="A7" s="291"/>
      <c r="B7" s="291" t="s">
        <v>238</v>
      </c>
      <c r="C7" s="291" t="s">
        <v>278</v>
      </c>
      <c r="D7" s="291" t="s">
        <v>279</v>
      </c>
      <c r="E7" s="291" t="s">
        <v>107</v>
      </c>
      <c r="F7" s="291"/>
      <c r="G7" s="291"/>
      <c r="H7" s="291" t="s">
        <v>238</v>
      </c>
      <c r="I7" s="291" t="s">
        <v>278</v>
      </c>
      <c r="J7" s="291" t="s">
        <v>279</v>
      </c>
      <c r="K7" s="291" t="s">
        <v>107</v>
      </c>
      <c r="L7" s="291"/>
      <c r="M7" s="291"/>
      <c r="N7" s="291" t="s">
        <v>238</v>
      </c>
      <c r="O7" s="291" t="s">
        <v>278</v>
      </c>
      <c r="P7" s="291" t="s">
        <v>279</v>
      </c>
      <c r="Q7" s="291" t="s">
        <v>107</v>
      </c>
      <c r="R7" s="291"/>
      <c r="S7" s="291"/>
      <c r="T7" s="291" t="s">
        <v>278</v>
      </c>
      <c r="U7" s="291" t="s">
        <v>279</v>
      </c>
      <c r="V7" s="291" t="s">
        <v>252</v>
      </c>
      <c r="W7" s="291" t="s">
        <v>253</v>
      </c>
      <c r="X7" s="338"/>
      <c r="Y7" s="338"/>
      <c r="Z7" s="338"/>
      <c r="AA7" s="338"/>
      <c r="AB7" s="338"/>
      <c r="AC7" s="338"/>
      <c r="AD7" s="338"/>
      <c r="AE7" s="338"/>
      <c r="AF7" s="291" t="s">
        <v>278</v>
      </c>
      <c r="AG7" s="291" t="s">
        <v>279</v>
      </c>
      <c r="AH7" s="291" t="s">
        <v>278</v>
      </c>
      <c r="AI7" s="291" t="s">
        <v>279</v>
      </c>
      <c r="AJ7" s="291" t="s">
        <v>278</v>
      </c>
      <c r="AK7" s="291" t="s">
        <v>279</v>
      </c>
      <c r="AL7" s="338"/>
      <c r="AM7" s="338"/>
      <c r="AN7" s="338"/>
      <c r="AO7" s="338"/>
      <c r="AP7" s="338"/>
      <c r="AQ7" s="338"/>
    </row>
    <row r="8" spans="1:43" ht="33" customHeight="1">
      <c r="A8" s="291"/>
      <c r="B8" s="291"/>
      <c r="C8" s="291"/>
      <c r="D8" s="291"/>
      <c r="E8" s="179" t="s">
        <v>217</v>
      </c>
      <c r="F8" s="179" t="s">
        <v>239</v>
      </c>
      <c r="G8" s="179" t="s">
        <v>280</v>
      </c>
      <c r="H8" s="291"/>
      <c r="I8" s="291"/>
      <c r="J8" s="291"/>
      <c r="K8" s="179" t="s">
        <v>217</v>
      </c>
      <c r="L8" s="179" t="s">
        <v>257</v>
      </c>
      <c r="M8" s="179" t="s">
        <v>280</v>
      </c>
      <c r="N8" s="291"/>
      <c r="O8" s="291"/>
      <c r="P8" s="291"/>
      <c r="Q8" s="179" t="s">
        <v>217</v>
      </c>
      <c r="R8" s="179" t="s">
        <v>239</v>
      </c>
      <c r="S8" s="179" t="s">
        <v>280</v>
      </c>
      <c r="T8" s="291"/>
      <c r="U8" s="291"/>
      <c r="V8" s="291"/>
      <c r="W8" s="291"/>
      <c r="X8" s="338"/>
      <c r="Y8" s="338"/>
      <c r="Z8" s="338"/>
      <c r="AA8" s="338"/>
      <c r="AB8" s="338"/>
      <c r="AC8" s="338"/>
      <c r="AD8" s="338"/>
      <c r="AE8" s="338"/>
      <c r="AF8" s="291"/>
      <c r="AG8" s="291"/>
      <c r="AH8" s="291"/>
      <c r="AI8" s="291"/>
      <c r="AJ8" s="291"/>
      <c r="AK8" s="291"/>
      <c r="AL8" s="338"/>
      <c r="AM8" s="338"/>
      <c r="AN8" s="338"/>
      <c r="AO8" s="338"/>
      <c r="AP8" s="338"/>
      <c r="AQ8" s="338"/>
    </row>
    <row r="9" spans="1:43" ht="57.75" customHeight="1">
      <c r="A9" s="115" t="s">
        <v>165</v>
      </c>
      <c r="B9" s="7">
        <v>2332.9</v>
      </c>
      <c r="C9" s="7">
        <v>2058.8</v>
      </c>
      <c r="D9" s="7">
        <v>2049.7</v>
      </c>
      <c r="E9" s="7">
        <v>1979.8</v>
      </c>
      <c r="F9" s="7">
        <v>2275.5</v>
      </c>
      <c r="G9" s="7">
        <v>2525.5</v>
      </c>
      <c r="H9" s="7">
        <v>502.1</v>
      </c>
      <c r="I9" s="7">
        <v>597</v>
      </c>
      <c r="J9" s="7">
        <v>690.1</v>
      </c>
      <c r="K9" s="7">
        <v>705.2</v>
      </c>
      <c r="L9" s="7">
        <v>740</v>
      </c>
      <c r="M9" s="7">
        <v>889.8</v>
      </c>
      <c r="N9" s="7">
        <v>1278</v>
      </c>
      <c r="O9" s="7">
        <v>982</v>
      </c>
      <c r="P9" s="7">
        <v>977</v>
      </c>
      <c r="Q9" s="7">
        <v>1024</v>
      </c>
      <c r="R9" s="7">
        <v>1210</v>
      </c>
      <c r="S9" s="7">
        <v>1330</v>
      </c>
      <c r="T9" s="7">
        <v>21</v>
      </c>
      <c r="U9" s="7">
        <v>19</v>
      </c>
      <c r="V9" s="7" t="s">
        <v>270</v>
      </c>
      <c r="W9" s="7">
        <v>1065</v>
      </c>
      <c r="X9" s="7">
        <v>4</v>
      </c>
      <c r="Y9" s="7">
        <v>2</v>
      </c>
      <c r="Z9" s="7"/>
      <c r="AA9" s="7"/>
      <c r="AB9" s="7"/>
      <c r="AC9" s="7">
        <v>3</v>
      </c>
      <c r="AD9" s="7"/>
      <c r="AE9" s="7">
        <v>1</v>
      </c>
      <c r="AF9" s="7">
        <v>5</v>
      </c>
      <c r="AG9" s="7">
        <v>3</v>
      </c>
      <c r="AH9" s="7">
        <v>0</v>
      </c>
      <c r="AI9" s="7">
        <v>0</v>
      </c>
      <c r="AJ9" s="7">
        <v>0</v>
      </c>
      <c r="AK9" s="7">
        <v>0</v>
      </c>
      <c r="AL9" s="7">
        <v>2</v>
      </c>
      <c r="AM9" s="7"/>
      <c r="AN9" s="7">
        <v>1</v>
      </c>
      <c r="AO9" s="7"/>
      <c r="AP9" s="7"/>
      <c r="AQ9" s="7">
        <v>1</v>
      </c>
    </row>
    <row r="10" spans="1:43" ht="54" customHeight="1">
      <c r="A10" s="115" t="s">
        <v>166</v>
      </c>
      <c r="B10" s="7">
        <v>2343</v>
      </c>
      <c r="C10" s="7">
        <v>2304</v>
      </c>
      <c r="D10" s="7">
        <v>2233.6</v>
      </c>
      <c r="E10" s="7">
        <v>2320</v>
      </c>
      <c r="F10" s="7">
        <v>2441</v>
      </c>
      <c r="G10" s="7">
        <v>2789.9</v>
      </c>
      <c r="H10" s="7">
        <v>661.7</v>
      </c>
      <c r="I10" s="7">
        <v>609.1</v>
      </c>
      <c r="J10" s="7">
        <v>720.1</v>
      </c>
      <c r="K10" s="7">
        <v>730.7</v>
      </c>
      <c r="L10" s="7">
        <v>766.5</v>
      </c>
      <c r="M10" s="201">
        <v>917.5</v>
      </c>
      <c r="N10" s="7">
        <v>1673</v>
      </c>
      <c r="O10" s="7">
        <v>1790</v>
      </c>
      <c r="P10" s="7">
        <v>1820</v>
      </c>
      <c r="Q10" s="7">
        <v>1614</v>
      </c>
      <c r="R10" s="7">
        <v>1730</v>
      </c>
      <c r="S10" s="7">
        <v>1653</v>
      </c>
      <c r="T10" s="7">
        <v>53</v>
      </c>
      <c r="U10" s="7">
        <v>52</v>
      </c>
      <c r="V10" s="7" t="s">
        <v>270</v>
      </c>
      <c r="W10" s="7">
        <v>1118</v>
      </c>
      <c r="X10" s="7">
        <v>16</v>
      </c>
      <c r="Y10" s="7">
        <v>1</v>
      </c>
      <c r="Z10" s="7">
        <v>0</v>
      </c>
      <c r="AA10" s="7"/>
      <c r="AB10" s="7"/>
      <c r="AC10" s="7">
        <v>9</v>
      </c>
      <c r="AD10" s="7"/>
      <c r="AE10" s="7">
        <v>1</v>
      </c>
      <c r="AF10" s="7">
        <v>7</v>
      </c>
      <c r="AG10" s="7">
        <v>7</v>
      </c>
      <c r="AH10" s="7">
        <v>1</v>
      </c>
      <c r="AI10" s="7">
        <v>1</v>
      </c>
      <c r="AJ10" s="7">
        <v>2</v>
      </c>
      <c r="AK10" s="7">
        <v>2</v>
      </c>
      <c r="AL10" s="7">
        <v>3</v>
      </c>
      <c r="AM10" s="7">
        <v>1</v>
      </c>
      <c r="AN10" s="7">
        <v>1</v>
      </c>
      <c r="AO10" s="7"/>
      <c r="AP10" s="7"/>
      <c r="AQ10" s="7">
        <v>1</v>
      </c>
    </row>
    <row r="11" spans="1:43" ht="18.75" customHeight="1">
      <c r="A11" s="115" t="s">
        <v>167</v>
      </c>
      <c r="B11" s="7">
        <v>4.6</v>
      </c>
      <c r="C11" s="7">
        <v>5.3</v>
      </c>
      <c r="D11" s="7">
        <v>5.7</v>
      </c>
      <c r="E11" s="7">
        <v>6.1</v>
      </c>
      <c r="F11" s="7">
        <v>6.4</v>
      </c>
      <c r="G11" s="7">
        <v>6.7</v>
      </c>
      <c r="H11" s="7">
        <v>4.5</v>
      </c>
      <c r="I11" s="7">
        <v>4.8</v>
      </c>
      <c r="J11" s="7">
        <v>5.2</v>
      </c>
      <c r="K11" s="7">
        <v>5.5</v>
      </c>
      <c r="L11" s="7">
        <v>5.9</v>
      </c>
      <c r="M11" s="7">
        <v>6.3</v>
      </c>
      <c r="N11" s="7">
        <v>30</v>
      </c>
      <c r="O11" s="7">
        <v>30</v>
      </c>
      <c r="P11" s="7">
        <v>30</v>
      </c>
      <c r="Q11" s="7">
        <v>30</v>
      </c>
      <c r="R11" s="7">
        <v>30</v>
      </c>
      <c r="S11" s="7">
        <v>30</v>
      </c>
      <c r="T11" s="7">
        <v>211</v>
      </c>
      <c r="U11" s="7">
        <v>211</v>
      </c>
      <c r="V11" s="7" t="s">
        <v>254</v>
      </c>
      <c r="W11" s="7" t="s">
        <v>254</v>
      </c>
      <c r="X11" s="7">
        <v>5</v>
      </c>
      <c r="Y11" s="7"/>
      <c r="Z11" s="7">
        <v>0</v>
      </c>
      <c r="AA11" s="7">
        <v>0</v>
      </c>
      <c r="AB11" s="7">
        <v>0</v>
      </c>
      <c r="AC11" s="7">
        <v>3</v>
      </c>
      <c r="AD11" s="7">
        <v>0</v>
      </c>
      <c r="AE11" s="7">
        <v>1</v>
      </c>
      <c r="AF11" s="7">
        <v>3</v>
      </c>
      <c r="AG11" s="7">
        <v>3</v>
      </c>
      <c r="AH11" s="7">
        <v>1</v>
      </c>
      <c r="AI11" s="7">
        <v>1</v>
      </c>
      <c r="AJ11" s="7">
        <v>0</v>
      </c>
      <c r="AK11" s="7">
        <v>0</v>
      </c>
      <c r="AL11" s="7">
        <v>1</v>
      </c>
      <c r="AM11" s="7">
        <v>0</v>
      </c>
      <c r="AN11" s="7">
        <v>1</v>
      </c>
      <c r="AO11" s="7">
        <v>0</v>
      </c>
      <c r="AP11" s="7">
        <v>0</v>
      </c>
      <c r="AQ11" s="7">
        <v>0</v>
      </c>
    </row>
    <row r="12" spans="1:43" ht="17.25" customHeight="1">
      <c r="A12" s="115" t="s">
        <v>168</v>
      </c>
      <c r="B12" s="7">
        <v>75.1</v>
      </c>
      <c r="C12" s="7">
        <v>76.2</v>
      </c>
      <c r="D12" s="7">
        <v>77.3</v>
      </c>
      <c r="E12" s="7">
        <v>88.9</v>
      </c>
      <c r="F12" s="7">
        <v>93.9</v>
      </c>
      <c r="G12" s="7">
        <v>99</v>
      </c>
      <c r="H12" s="7">
        <v>16.3</v>
      </c>
      <c r="I12" s="7">
        <v>16.2</v>
      </c>
      <c r="J12" s="7">
        <v>15.7</v>
      </c>
      <c r="K12" s="7">
        <v>17.4</v>
      </c>
      <c r="L12" s="7">
        <v>18.44</v>
      </c>
      <c r="M12" s="7">
        <v>18.55</v>
      </c>
      <c r="N12" s="7">
        <v>106</v>
      </c>
      <c r="O12" s="7">
        <v>106</v>
      </c>
      <c r="P12" s="7">
        <v>109</v>
      </c>
      <c r="Q12" s="7">
        <v>85</v>
      </c>
      <c r="R12" s="7">
        <v>85</v>
      </c>
      <c r="S12" s="7">
        <v>85</v>
      </c>
      <c r="T12" s="7">
        <v>345</v>
      </c>
      <c r="U12" s="7">
        <v>345</v>
      </c>
      <c r="V12" s="7" t="s">
        <v>254</v>
      </c>
      <c r="W12" s="7" t="s">
        <v>254</v>
      </c>
      <c r="X12" s="7">
        <v>8</v>
      </c>
      <c r="Y12" s="7"/>
      <c r="Z12" s="7">
        <v>4</v>
      </c>
      <c r="AA12" s="7"/>
      <c r="AB12" s="7"/>
      <c r="AC12" s="7">
        <v>3</v>
      </c>
      <c r="AD12" s="7"/>
      <c r="AE12" s="7">
        <v>1</v>
      </c>
      <c r="AF12" s="7">
        <v>3</v>
      </c>
      <c r="AG12" s="7">
        <v>3</v>
      </c>
      <c r="AH12" s="7">
        <v>0</v>
      </c>
      <c r="AI12" s="7">
        <v>1</v>
      </c>
      <c r="AJ12" s="7">
        <v>4</v>
      </c>
      <c r="AK12" s="7">
        <v>4</v>
      </c>
      <c r="AL12" s="7">
        <v>5</v>
      </c>
      <c r="AM12" s="7">
        <v>3</v>
      </c>
      <c r="AN12" s="7">
        <v>1</v>
      </c>
      <c r="AO12" s="7"/>
      <c r="AP12" s="7"/>
      <c r="AQ12" s="7">
        <v>1</v>
      </c>
    </row>
    <row r="13" spans="1:43" ht="18.75" customHeight="1">
      <c r="A13" s="115" t="s">
        <v>169</v>
      </c>
      <c r="B13" s="7">
        <v>90.8</v>
      </c>
      <c r="C13" s="7">
        <v>107.1</v>
      </c>
      <c r="D13" s="7">
        <v>113.4</v>
      </c>
      <c r="E13" s="7">
        <v>116.4</v>
      </c>
      <c r="F13" s="7">
        <v>122.2</v>
      </c>
      <c r="G13" s="7">
        <v>123.9</v>
      </c>
      <c r="H13" s="7">
        <v>26.5</v>
      </c>
      <c r="I13" s="7">
        <v>38</v>
      </c>
      <c r="J13" s="7">
        <v>37</v>
      </c>
      <c r="K13" s="7">
        <v>43.4</v>
      </c>
      <c r="L13" s="7">
        <v>40.2</v>
      </c>
      <c r="M13" s="7">
        <v>41.2</v>
      </c>
      <c r="N13" s="7">
        <v>162</v>
      </c>
      <c r="O13" s="7">
        <v>175</v>
      </c>
      <c r="P13" s="7">
        <v>152</v>
      </c>
      <c r="Q13" s="7">
        <v>158</v>
      </c>
      <c r="R13" s="7">
        <v>162</v>
      </c>
      <c r="S13" s="7">
        <v>164</v>
      </c>
      <c r="T13" s="7">
        <v>123</v>
      </c>
      <c r="U13" s="7">
        <v>72</v>
      </c>
      <c r="V13" s="7" t="s">
        <v>254</v>
      </c>
      <c r="W13" s="7" t="s">
        <v>254</v>
      </c>
      <c r="X13" s="7">
        <v>18</v>
      </c>
      <c r="Y13" s="7"/>
      <c r="Z13" s="7">
        <v>5</v>
      </c>
      <c r="AA13" s="7"/>
      <c r="AB13" s="7"/>
      <c r="AC13" s="7">
        <v>12</v>
      </c>
      <c r="AD13" s="7"/>
      <c r="AE13" s="7">
        <v>1</v>
      </c>
      <c r="AF13" s="7">
        <v>12</v>
      </c>
      <c r="AG13" s="7">
        <v>12</v>
      </c>
      <c r="AH13" s="7">
        <v>1</v>
      </c>
      <c r="AI13" s="7">
        <v>1</v>
      </c>
      <c r="AJ13" s="7">
        <v>5</v>
      </c>
      <c r="AK13" s="7">
        <v>5</v>
      </c>
      <c r="AL13" s="7">
        <v>3</v>
      </c>
      <c r="AM13" s="7">
        <v>1</v>
      </c>
      <c r="AN13" s="7">
        <v>1</v>
      </c>
      <c r="AO13" s="7"/>
      <c r="AP13" s="7"/>
      <c r="AQ13" s="7">
        <v>1</v>
      </c>
    </row>
    <row r="14" spans="1:43" ht="17.25" customHeight="1">
      <c r="A14" s="115" t="s">
        <v>170</v>
      </c>
      <c r="B14" s="7">
        <v>25.2</v>
      </c>
      <c r="C14" s="7">
        <v>30.7</v>
      </c>
      <c r="D14" s="7">
        <v>31.9</v>
      </c>
      <c r="E14" s="7">
        <v>33.3</v>
      </c>
      <c r="F14" s="7">
        <v>34.9</v>
      </c>
      <c r="G14" s="7">
        <v>35.8</v>
      </c>
      <c r="H14" s="7">
        <v>22.5</v>
      </c>
      <c r="I14" s="7">
        <v>22</v>
      </c>
      <c r="J14" s="7">
        <v>21.4</v>
      </c>
      <c r="K14" s="7">
        <v>22.2</v>
      </c>
      <c r="L14" s="7">
        <v>22.2</v>
      </c>
      <c r="M14" s="7">
        <v>22.4</v>
      </c>
      <c r="N14" s="7">
        <v>101</v>
      </c>
      <c r="O14" s="7">
        <v>96</v>
      </c>
      <c r="P14" s="7">
        <v>95</v>
      </c>
      <c r="Q14" s="7">
        <v>99</v>
      </c>
      <c r="R14" s="7">
        <v>99</v>
      </c>
      <c r="S14" s="7">
        <v>99</v>
      </c>
      <c r="T14" s="7">
        <v>32</v>
      </c>
      <c r="U14" s="7">
        <v>31</v>
      </c>
      <c r="V14" s="7" t="s">
        <v>254</v>
      </c>
      <c r="W14" s="7" t="s">
        <v>254</v>
      </c>
      <c r="X14" s="7">
        <v>12</v>
      </c>
      <c r="Y14" s="7">
        <v>0</v>
      </c>
      <c r="Z14" s="7">
        <v>5</v>
      </c>
      <c r="AA14" s="7">
        <v>0</v>
      </c>
      <c r="AB14" s="7">
        <v>0</v>
      </c>
      <c r="AC14" s="7">
        <v>5</v>
      </c>
      <c r="AD14" s="7">
        <v>0</v>
      </c>
      <c r="AE14" s="7">
        <v>1</v>
      </c>
      <c r="AF14" s="7">
        <v>4</v>
      </c>
      <c r="AG14" s="7">
        <v>4</v>
      </c>
      <c r="AH14" s="7">
        <v>1</v>
      </c>
      <c r="AI14" s="7">
        <v>1</v>
      </c>
      <c r="AJ14" s="7">
        <v>5</v>
      </c>
      <c r="AK14" s="7">
        <v>5</v>
      </c>
      <c r="AL14" s="7">
        <v>4</v>
      </c>
      <c r="AM14" s="7">
        <v>2</v>
      </c>
      <c r="AN14" s="7">
        <v>1</v>
      </c>
      <c r="AO14" s="7">
        <v>0</v>
      </c>
      <c r="AP14" s="7">
        <v>0</v>
      </c>
      <c r="AQ14" s="7">
        <v>1</v>
      </c>
    </row>
    <row r="15" spans="1:43" ht="18.75" customHeight="1">
      <c r="A15" s="115" t="s">
        <v>193</v>
      </c>
      <c r="B15" s="7">
        <v>18.1</v>
      </c>
      <c r="C15" s="7">
        <v>24.6</v>
      </c>
      <c r="D15" s="7">
        <v>25.9</v>
      </c>
      <c r="E15" s="7">
        <v>27.4</v>
      </c>
      <c r="F15" s="7">
        <v>28.8</v>
      </c>
      <c r="G15" s="7">
        <v>30.1</v>
      </c>
      <c r="H15" s="7">
        <v>12.4</v>
      </c>
      <c r="I15" s="7">
        <v>14</v>
      </c>
      <c r="J15" s="7">
        <v>14.9</v>
      </c>
      <c r="K15" s="7">
        <v>16</v>
      </c>
      <c r="L15" s="7">
        <v>17.1</v>
      </c>
      <c r="M15" s="7">
        <v>18.2</v>
      </c>
      <c r="N15" s="7">
        <v>81</v>
      </c>
      <c r="O15" s="7">
        <v>81</v>
      </c>
      <c r="P15" s="7">
        <v>81</v>
      </c>
      <c r="Q15" s="7">
        <v>81</v>
      </c>
      <c r="R15" s="7">
        <v>81</v>
      </c>
      <c r="S15" s="7">
        <v>81</v>
      </c>
      <c r="T15" s="7">
        <v>6</v>
      </c>
      <c r="U15" s="7">
        <v>9</v>
      </c>
      <c r="V15" s="7" t="s">
        <v>254</v>
      </c>
      <c r="W15" s="7" t="s">
        <v>254</v>
      </c>
      <c r="X15" s="7">
        <v>6</v>
      </c>
      <c r="Y15" s="7">
        <v>0</v>
      </c>
      <c r="Z15" s="7">
        <v>3</v>
      </c>
      <c r="AA15" s="7">
        <v>0</v>
      </c>
      <c r="AB15" s="7">
        <v>0</v>
      </c>
      <c r="AC15" s="7">
        <v>2</v>
      </c>
      <c r="AD15" s="7">
        <v>0</v>
      </c>
      <c r="AE15" s="7">
        <v>1</v>
      </c>
      <c r="AF15" s="7">
        <v>5</v>
      </c>
      <c r="AG15" s="7">
        <v>5</v>
      </c>
      <c r="AH15" s="7">
        <v>0</v>
      </c>
      <c r="AI15" s="7">
        <v>0</v>
      </c>
      <c r="AJ15" s="7">
        <v>0</v>
      </c>
      <c r="AK15" s="7">
        <v>0</v>
      </c>
      <c r="AL15" s="7">
        <v>4</v>
      </c>
      <c r="AM15" s="7">
        <v>1</v>
      </c>
      <c r="AN15" s="7">
        <v>2</v>
      </c>
      <c r="AO15" s="7"/>
      <c r="AP15" s="7"/>
      <c r="AQ15" s="7">
        <v>1</v>
      </c>
    </row>
    <row r="16" spans="1:43" ht="18.75" customHeight="1">
      <c r="A16" s="115" t="s">
        <v>171</v>
      </c>
      <c r="B16" s="7">
        <v>9.6</v>
      </c>
      <c r="C16" s="7">
        <v>36.6</v>
      </c>
      <c r="D16" s="7">
        <v>40.3</v>
      </c>
      <c r="E16" s="7">
        <v>43</v>
      </c>
      <c r="F16" s="7">
        <v>45</v>
      </c>
      <c r="G16" s="7">
        <v>47.4</v>
      </c>
      <c r="H16" s="7">
        <v>29.7</v>
      </c>
      <c r="I16" s="7">
        <v>26.6</v>
      </c>
      <c r="J16" s="7">
        <v>25.7</v>
      </c>
      <c r="K16" s="7">
        <v>25.9</v>
      </c>
      <c r="L16" s="7">
        <v>26.1</v>
      </c>
      <c r="M16" s="7">
        <v>26.4</v>
      </c>
      <c r="N16" s="7">
        <v>149</v>
      </c>
      <c r="O16" s="7">
        <v>107</v>
      </c>
      <c r="P16" s="7">
        <v>108</v>
      </c>
      <c r="Q16" s="7">
        <v>110</v>
      </c>
      <c r="R16" s="7">
        <v>110</v>
      </c>
      <c r="S16" s="7">
        <v>110</v>
      </c>
      <c r="T16" s="7">
        <v>35</v>
      </c>
      <c r="U16" s="7">
        <v>35</v>
      </c>
      <c r="V16" s="7" t="s">
        <v>254</v>
      </c>
      <c r="W16" s="7" t="s">
        <v>254</v>
      </c>
      <c r="X16" s="7">
        <v>11</v>
      </c>
      <c r="Y16" s="7"/>
      <c r="Z16" s="7">
        <v>4</v>
      </c>
      <c r="AA16" s="7"/>
      <c r="AB16" s="7"/>
      <c r="AC16" s="7">
        <v>6</v>
      </c>
      <c r="AD16" s="7"/>
      <c r="AE16" s="7">
        <v>1</v>
      </c>
      <c r="AF16" s="7">
        <v>6</v>
      </c>
      <c r="AG16" s="7">
        <v>6</v>
      </c>
      <c r="AH16" s="7">
        <v>0</v>
      </c>
      <c r="AI16" s="7">
        <v>0</v>
      </c>
      <c r="AJ16" s="7">
        <v>4</v>
      </c>
      <c r="AK16" s="7">
        <v>4</v>
      </c>
      <c r="AL16" s="7">
        <v>3</v>
      </c>
      <c r="AM16" s="7">
        <v>1</v>
      </c>
      <c r="AN16" s="7">
        <v>1</v>
      </c>
      <c r="AO16" s="7"/>
      <c r="AP16" s="7"/>
      <c r="AQ16" s="7">
        <v>1</v>
      </c>
    </row>
    <row r="17" spans="1:43" ht="16.5" customHeight="1">
      <c r="A17" s="115" t="s">
        <v>172</v>
      </c>
      <c r="B17" s="7">
        <v>98.6</v>
      </c>
      <c r="C17" s="240">
        <v>100.49</v>
      </c>
      <c r="D17" s="240">
        <v>105.91</v>
      </c>
      <c r="E17" s="240">
        <v>110.94</v>
      </c>
      <c r="F17" s="240">
        <v>118.22</v>
      </c>
      <c r="G17" s="240">
        <v>123.64</v>
      </c>
      <c r="H17" s="240">
        <v>38.49</v>
      </c>
      <c r="I17" s="240">
        <v>35.44</v>
      </c>
      <c r="J17" s="240">
        <v>37.26</v>
      </c>
      <c r="K17" s="240">
        <v>54.14</v>
      </c>
      <c r="L17" s="240">
        <v>41.08</v>
      </c>
      <c r="M17" s="240">
        <v>43.13</v>
      </c>
      <c r="N17" s="7">
        <v>207</v>
      </c>
      <c r="O17" s="7">
        <v>174</v>
      </c>
      <c r="P17" s="7">
        <v>174</v>
      </c>
      <c r="Q17" s="7">
        <v>174</v>
      </c>
      <c r="R17" s="7">
        <v>174</v>
      </c>
      <c r="S17" s="7">
        <v>174</v>
      </c>
      <c r="T17" s="7">
        <v>426</v>
      </c>
      <c r="U17" s="7">
        <v>430</v>
      </c>
      <c r="V17" s="7" t="s">
        <v>254</v>
      </c>
      <c r="W17" s="7" t="s">
        <v>254</v>
      </c>
      <c r="X17" s="7">
        <v>23</v>
      </c>
      <c r="Y17" s="7">
        <v>0</v>
      </c>
      <c r="Z17" s="7">
        <v>6</v>
      </c>
      <c r="AA17" s="7">
        <v>0</v>
      </c>
      <c r="AB17" s="7">
        <v>0</v>
      </c>
      <c r="AC17" s="7">
        <v>13</v>
      </c>
      <c r="AD17" s="7">
        <v>0</v>
      </c>
      <c r="AE17" s="7">
        <v>1</v>
      </c>
      <c r="AF17" s="7">
        <v>13</v>
      </c>
      <c r="AG17" s="7">
        <v>16</v>
      </c>
      <c r="AH17" s="7">
        <v>0</v>
      </c>
      <c r="AI17" s="7">
        <v>0</v>
      </c>
      <c r="AJ17" s="7">
        <v>6</v>
      </c>
      <c r="AK17" s="7">
        <v>6</v>
      </c>
      <c r="AL17" s="7">
        <v>5</v>
      </c>
      <c r="AM17" s="7">
        <v>2</v>
      </c>
      <c r="AN17" s="7">
        <v>1</v>
      </c>
      <c r="AO17" s="7">
        <v>0</v>
      </c>
      <c r="AP17" s="7">
        <v>0</v>
      </c>
      <c r="AQ17" s="7">
        <v>2</v>
      </c>
    </row>
    <row r="18" spans="1:43" ht="17.25" customHeight="1">
      <c r="A18" s="115" t="s">
        <v>173</v>
      </c>
      <c r="B18" s="7">
        <v>36.4</v>
      </c>
      <c r="C18" s="7">
        <v>26.4</v>
      </c>
      <c r="D18" s="7">
        <v>27</v>
      </c>
      <c r="E18" s="7">
        <v>28.8</v>
      </c>
      <c r="F18" s="7">
        <v>29.9</v>
      </c>
      <c r="G18" s="7">
        <v>31.1</v>
      </c>
      <c r="H18" s="7">
        <v>30.5</v>
      </c>
      <c r="I18" s="7">
        <v>33.7</v>
      </c>
      <c r="J18" s="7">
        <v>36.1</v>
      </c>
      <c r="K18" s="7">
        <v>39</v>
      </c>
      <c r="L18" s="7">
        <v>41</v>
      </c>
      <c r="M18" s="7">
        <v>41.8</v>
      </c>
      <c r="N18" s="7">
        <v>176</v>
      </c>
      <c r="O18" s="7">
        <v>158</v>
      </c>
      <c r="P18" s="7">
        <v>153</v>
      </c>
      <c r="Q18" s="7">
        <v>158</v>
      </c>
      <c r="R18" s="7">
        <v>158</v>
      </c>
      <c r="S18" s="7">
        <v>158</v>
      </c>
      <c r="T18" s="7">
        <v>56</v>
      </c>
      <c r="U18" s="7">
        <v>56</v>
      </c>
      <c r="V18" s="7" t="s">
        <v>254</v>
      </c>
      <c r="W18" s="7" t="s">
        <v>254</v>
      </c>
      <c r="X18" s="7">
        <v>17</v>
      </c>
      <c r="Y18" s="7">
        <v>0</v>
      </c>
      <c r="Z18" s="7">
        <v>5</v>
      </c>
      <c r="AA18" s="7">
        <v>0</v>
      </c>
      <c r="AB18" s="7">
        <v>0</v>
      </c>
      <c r="AC18" s="7">
        <v>3</v>
      </c>
      <c r="AD18" s="7">
        <v>0</v>
      </c>
      <c r="AE18" s="7">
        <v>1</v>
      </c>
      <c r="AF18" s="7">
        <v>4</v>
      </c>
      <c r="AG18" s="7">
        <v>4</v>
      </c>
      <c r="AH18" s="7">
        <v>0</v>
      </c>
      <c r="AI18" s="7">
        <v>1</v>
      </c>
      <c r="AJ18" s="7">
        <v>5</v>
      </c>
      <c r="AK18" s="7">
        <v>5</v>
      </c>
      <c r="AL18" s="7">
        <v>7</v>
      </c>
      <c r="AM18" s="7">
        <v>3</v>
      </c>
      <c r="AN18" s="7">
        <v>2</v>
      </c>
      <c r="AO18" s="7"/>
      <c r="AP18" s="7"/>
      <c r="AQ18" s="7">
        <v>2</v>
      </c>
    </row>
    <row r="19" spans="1:43" ht="18" customHeight="1">
      <c r="A19" s="115" t="s">
        <v>174</v>
      </c>
      <c r="B19" s="7">
        <v>22.5</v>
      </c>
      <c r="C19" s="7">
        <v>25</v>
      </c>
      <c r="D19" s="7">
        <v>26</v>
      </c>
      <c r="E19" s="7">
        <v>27.9</v>
      </c>
      <c r="F19" s="7">
        <v>30.1</v>
      </c>
      <c r="G19" s="7">
        <v>32.6</v>
      </c>
      <c r="H19" s="7">
        <v>22.2</v>
      </c>
      <c r="I19" s="7">
        <v>22.9</v>
      </c>
      <c r="J19" s="7">
        <v>23.1</v>
      </c>
      <c r="K19" s="7">
        <v>24.1</v>
      </c>
      <c r="L19" s="7">
        <v>26.2</v>
      </c>
      <c r="M19" s="7">
        <v>27.1</v>
      </c>
      <c r="N19" s="7">
        <v>105</v>
      </c>
      <c r="O19" s="7">
        <v>98</v>
      </c>
      <c r="P19" s="7">
        <v>98</v>
      </c>
      <c r="Q19" s="7">
        <v>111</v>
      </c>
      <c r="R19" s="7">
        <v>111</v>
      </c>
      <c r="S19" s="7">
        <v>111</v>
      </c>
      <c r="T19" s="209">
        <v>17</v>
      </c>
      <c r="U19" s="7">
        <v>20</v>
      </c>
      <c r="V19" s="7" t="s">
        <v>254</v>
      </c>
      <c r="W19" s="7" t="s">
        <v>254</v>
      </c>
      <c r="X19" s="7">
        <v>13</v>
      </c>
      <c r="Y19" s="7">
        <v>0</v>
      </c>
      <c r="Z19" s="7">
        <v>2</v>
      </c>
      <c r="AA19" s="7">
        <v>0</v>
      </c>
      <c r="AB19" s="7">
        <v>0</v>
      </c>
      <c r="AC19" s="7">
        <v>10</v>
      </c>
      <c r="AD19" s="7"/>
      <c r="AE19" s="7">
        <v>1</v>
      </c>
      <c r="AF19" s="7">
        <v>10</v>
      </c>
      <c r="AG19" s="7">
        <v>10</v>
      </c>
      <c r="AH19" s="7">
        <v>0</v>
      </c>
      <c r="AI19" s="7">
        <v>0</v>
      </c>
      <c r="AJ19" s="7">
        <v>2</v>
      </c>
      <c r="AK19" s="7">
        <v>2</v>
      </c>
      <c r="AL19" s="7">
        <v>5</v>
      </c>
      <c r="AM19" s="7">
        <v>2</v>
      </c>
      <c r="AN19" s="7">
        <v>2</v>
      </c>
      <c r="AO19" s="7"/>
      <c r="AP19" s="7"/>
      <c r="AQ19" s="7">
        <v>1</v>
      </c>
    </row>
    <row r="20" spans="1:43" ht="16.5" customHeight="1">
      <c r="A20" s="115" t="s">
        <v>175</v>
      </c>
      <c r="B20" s="7">
        <v>40.1</v>
      </c>
      <c r="C20" s="7">
        <v>39.3</v>
      </c>
      <c r="D20" s="7">
        <v>40</v>
      </c>
      <c r="E20" s="7">
        <v>42</v>
      </c>
      <c r="F20" s="7">
        <v>43.1</v>
      </c>
      <c r="G20" s="7">
        <v>43.6</v>
      </c>
      <c r="H20" s="7">
        <v>20</v>
      </c>
      <c r="I20" s="7">
        <v>20.2</v>
      </c>
      <c r="J20" s="7">
        <v>24.7</v>
      </c>
      <c r="K20" s="7">
        <v>26.2</v>
      </c>
      <c r="L20" s="7">
        <v>27.7</v>
      </c>
      <c r="M20" s="7">
        <v>28.6</v>
      </c>
      <c r="N20" s="7">
        <v>109</v>
      </c>
      <c r="O20" s="7">
        <v>107</v>
      </c>
      <c r="P20" s="7">
        <v>113</v>
      </c>
      <c r="Q20" s="7">
        <v>115</v>
      </c>
      <c r="R20" s="7">
        <v>115</v>
      </c>
      <c r="S20" s="7">
        <v>116</v>
      </c>
      <c r="T20" s="7">
        <v>30</v>
      </c>
      <c r="U20" s="7">
        <v>21</v>
      </c>
      <c r="V20" s="7" t="s">
        <v>254</v>
      </c>
      <c r="W20" s="7" t="s">
        <v>254</v>
      </c>
      <c r="X20" s="7">
        <v>5</v>
      </c>
      <c r="Y20" s="7">
        <v>0</v>
      </c>
      <c r="Z20" s="7">
        <v>3</v>
      </c>
      <c r="AA20" s="7">
        <v>0</v>
      </c>
      <c r="AB20" s="7">
        <v>0</v>
      </c>
      <c r="AC20" s="7">
        <v>11</v>
      </c>
      <c r="AD20" s="7">
        <v>0</v>
      </c>
      <c r="AE20" s="7">
        <v>1</v>
      </c>
      <c r="AF20" s="7">
        <v>10</v>
      </c>
      <c r="AG20" s="7">
        <v>10</v>
      </c>
      <c r="AH20" s="7">
        <v>1</v>
      </c>
      <c r="AI20" s="7">
        <v>1</v>
      </c>
      <c r="AJ20" s="7">
        <v>3</v>
      </c>
      <c r="AK20" s="7">
        <v>3</v>
      </c>
      <c r="AL20" s="7">
        <v>3</v>
      </c>
      <c r="AM20" s="7">
        <v>1</v>
      </c>
      <c r="AN20" s="7">
        <v>1</v>
      </c>
      <c r="AO20" s="7"/>
      <c r="AP20" s="7"/>
      <c r="AQ20" s="7">
        <v>1</v>
      </c>
    </row>
    <row r="21" spans="1:43" ht="16.5" customHeight="1">
      <c r="A21" s="115" t="s">
        <v>255</v>
      </c>
      <c r="B21" s="7">
        <v>9.4</v>
      </c>
      <c r="C21" s="7">
        <v>8.8</v>
      </c>
      <c r="D21" s="7">
        <v>14.7</v>
      </c>
      <c r="E21" s="7">
        <v>15.5</v>
      </c>
      <c r="F21" s="7">
        <v>16.3</v>
      </c>
      <c r="G21" s="7">
        <v>16.9</v>
      </c>
      <c r="H21" s="7">
        <v>8</v>
      </c>
      <c r="I21" s="7">
        <v>9.7</v>
      </c>
      <c r="J21" s="7">
        <v>7.7</v>
      </c>
      <c r="K21" s="7">
        <v>7.8</v>
      </c>
      <c r="L21" s="7">
        <v>8.1</v>
      </c>
      <c r="M21" s="7">
        <v>8.2</v>
      </c>
      <c r="N21" s="7">
        <v>41</v>
      </c>
      <c r="O21" s="7">
        <v>49</v>
      </c>
      <c r="P21" s="7">
        <v>40</v>
      </c>
      <c r="Q21" s="7">
        <v>40</v>
      </c>
      <c r="R21" s="7">
        <v>40</v>
      </c>
      <c r="S21" s="7">
        <v>40</v>
      </c>
      <c r="T21" s="7">
        <v>5</v>
      </c>
      <c r="U21" s="7">
        <v>7</v>
      </c>
      <c r="V21" s="7" t="s">
        <v>254</v>
      </c>
      <c r="W21" s="7" t="s">
        <v>254</v>
      </c>
      <c r="X21" s="7">
        <v>4</v>
      </c>
      <c r="Y21" s="7">
        <v>0</v>
      </c>
      <c r="Z21" s="7">
        <v>0</v>
      </c>
      <c r="AA21" s="7">
        <v>0</v>
      </c>
      <c r="AB21" s="7">
        <v>0</v>
      </c>
      <c r="AC21" s="7">
        <v>3</v>
      </c>
      <c r="AD21" s="7">
        <v>0</v>
      </c>
      <c r="AE21" s="7">
        <v>1</v>
      </c>
      <c r="AF21" s="7">
        <v>1</v>
      </c>
      <c r="AG21" s="7">
        <v>2</v>
      </c>
      <c r="AH21" s="7">
        <v>1</v>
      </c>
      <c r="AI21" s="7">
        <v>1</v>
      </c>
      <c r="AJ21" s="7">
        <v>2</v>
      </c>
      <c r="AK21" s="7">
        <v>2</v>
      </c>
      <c r="AL21" s="7">
        <v>2</v>
      </c>
      <c r="AM21" s="7"/>
      <c r="AN21" s="7">
        <v>1</v>
      </c>
      <c r="AO21" s="7">
        <v>0</v>
      </c>
      <c r="AP21" s="7">
        <v>0</v>
      </c>
      <c r="AQ21" s="7">
        <v>1</v>
      </c>
    </row>
    <row r="22" spans="1:43" ht="16.5" customHeight="1">
      <c r="A22" s="115" t="s">
        <v>194</v>
      </c>
      <c r="B22" s="7">
        <v>24.8</v>
      </c>
      <c r="C22" s="7">
        <v>25.4</v>
      </c>
      <c r="D22" s="7">
        <v>26.2</v>
      </c>
      <c r="E22" s="7">
        <v>26.7</v>
      </c>
      <c r="F22" s="7">
        <v>27</v>
      </c>
      <c r="G22" s="7">
        <v>27.2</v>
      </c>
      <c r="H22" s="7">
        <v>9.6</v>
      </c>
      <c r="I22" s="7">
        <v>9.6</v>
      </c>
      <c r="J22" s="7">
        <v>9.8</v>
      </c>
      <c r="K22" s="7">
        <v>10.2</v>
      </c>
      <c r="L22" s="7">
        <v>11.8</v>
      </c>
      <c r="M22" s="7">
        <v>10.9</v>
      </c>
      <c r="N22" s="7">
        <v>47</v>
      </c>
      <c r="O22" s="7">
        <v>47</v>
      </c>
      <c r="P22" s="7">
        <v>47</v>
      </c>
      <c r="Q22" s="7">
        <v>47</v>
      </c>
      <c r="R22" s="7">
        <v>47</v>
      </c>
      <c r="S22" s="7">
        <v>47</v>
      </c>
      <c r="T22" s="7">
        <v>0</v>
      </c>
      <c r="U22" s="7">
        <v>0</v>
      </c>
      <c r="V22" s="7" t="s">
        <v>254</v>
      </c>
      <c r="W22" s="7" t="s">
        <v>254</v>
      </c>
      <c r="X22" s="7">
        <v>4</v>
      </c>
      <c r="Y22" s="7"/>
      <c r="Z22" s="7"/>
      <c r="AA22" s="7"/>
      <c r="AB22" s="7"/>
      <c r="AC22" s="7">
        <v>3</v>
      </c>
      <c r="AD22" s="7"/>
      <c r="AE22" s="7">
        <v>1</v>
      </c>
      <c r="AF22" s="7">
        <v>1</v>
      </c>
      <c r="AG22" s="7">
        <v>3</v>
      </c>
      <c r="AH22" s="7"/>
      <c r="AI22" s="7"/>
      <c r="AJ22" s="7"/>
      <c r="AK22" s="7"/>
      <c r="AL22" s="7">
        <v>2</v>
      </c>
      <c r="AM22" s="7"/>
      <c r="AN22" s="7">
        <v>1</v>
      </c>
      <c r="AO22" s="7"/>
      <c r="AP22" s="7"/>
      <c r="AQ22" s="7">
        <v>1</v>
      </c>
    </row>
    <row r="23" spans="1:43" ht="18.75" customHeight="1">
      <c r="A23" s="115" t="s">
        <v>195</v>
      </c>
      <c r="B23" s="7">
        <v>18.6</v>
      </c>
      <c r="C23" s="7">
        <v>26.5</v>
      </c>
      <c r="D23" s="240">
        <v>28.52</v>
      </c>
      <c r="E23" s="240">
        <v>29.88</v>
      </c>
      <c r="F23" s="240">
        <v>31.29</v>
      </c>
      <c r="G23" s="240">
        <v>32.46</v>
      </c>
      <c r="H23" s="7">
        <v>10.1</v>
      </c>
      <c r="I23" s="7">
        <v>10</v>
      </c>
      <c r="J23" s="7">
        <v>10.2</v>
      </c>
      <c r="K23" s="7">
        <v>10.5</v>
      </c>
      <c r="L23" s="7">
        <v>10.6</v>
      </c>
      <c r="M23" s="7">
        <v>10.8</v>
      </c>
      <c r="N23" s="7">
        <v>71</v>
      </c>
      <c r="O23" s="7">
        <v>70</v>
      </c>
      <c r="P23" s="7">
        <v>70</v>
      </c>
      <c r="Q23" s="7">
        <v>70</v>
      </c>
      <c r="R23" s="7">
        <v>70</v>
      </c>
      <c r="S23" s="7">
        <v>70</v>
      </c>
      <c r="T23" s="241">
        <v>30</v>
      </c>
      <c r="U23" s="241">
        <v>32</v>
      </c>
      <c r="V23" s="7" t="s">
        <v>254</v>
      </c>
      <c r="W23" s="7" t="s">
        <v>254</v>
      </c>
      <c r="X23" s="7">
        <v>10</v>
      </c>
      <c r="Y23" s="7"/>
      <c r="Z23" s="7"/>
      <c r="AA23" s="7"/>
      <c r="AB23" s="7"/>
      <c r="AC23" s="7">
        <v>9</v>
      </c>
      <c r="AD23" s="7"/>
      <c r="AE23" s="7">
        <v>1</v>
      </c>
      <c r="AF23" s="7">
        <v>6</v>
      </c>
      <c r="AG23" s="7">
        <v>8</v>
      </c>
      <c r="AH23" s="7">
        <v>1</v>
      </c>
      <c r="AI23" s="7">
        <v>1</v>
      </c>
      <c r="AJ23" s="7"/>
      <c r="AK23" s="7"/>
      <c r="AL23" s="7">
        <v>4</v>
      </c>
      <c r="AM23" s="7">
        <v>1</v>
      </c>
      <c r="AN23" s="7">
        <v>1</v>
      </c>
      <c r="AO23" s="7"/>
      <c r="AP23" s="7"/>
      <c r="AQ23" s="7">
        <v>1</v>
      </c>
    </row>
    <row r="24" spans="1:43" ht="16.5" customHeight="1">
      <c r="A24" s="115" t="s">
        <v>196</v>
      </c>
      <c r="B24" s="7">
        <v>23.3</v>
      </c>
      <c r="C24" s="7">
        <v>28.1</v>
      </c>
      <c r="D24" s="7">
        <v>33</v>
      </c>
      <c r="E24" s="7">
        <v>34.6</v>
      </c>
      <c r="F24" s="7">
        <v>36.1</v>
      </c>
      <c r="G24" s="7">
        <v>37.8</v>
      </c>
      <c r="H24" s="7">
        <v>19.1</v>
      </c>
      <c r="I24" s="240">
        <v>23.62</v>
      </c>
      <c r="J24" s="240">
        <v>23.038</v>
      </c>
      <c r="K24" s="240">
        <v>27.093</v>
      </c>
      <c r="L24" s="240">
        <v>28.398</v>
      </c>
      <c r="M24" s="240">
        <v>30.338</v>
      </c>
      <c r="N24" s="7">
        <v>92</v>
      </c>
      <c r="O24" s="7">
        <v>96</v>
      </c>
      <c r="P24" s="7">
        <v>98</v>
      </c>
      <c r="Q24" s="7">
        <v>104</v>
      </c>
      <c r="R24" s="7">
        <v>104</v>
      </c>
      <c r="S24" s="7">
        <v>104</v>
      </c>
      <c r="T24" s="7">
        <v>25</v>
      </c>
      <c r="U24" s="7">
        <v>25</v>
      </c>
      <c r="V24" s="7" t="s">
        <v>254</v>
      </c>
      <c r="W24" s="7" t="s">
        <v>254</v>
      </c>
      <c r="X24" s="7">
        <v>8</v>
      </c>
      <c r="Y24" s="7"/>
      <c r="Z24" s="7">
        <v>2</v>
      </c>
      <c r="AA24" s="7"/>
      <c r="AB24" s="7"/>
      <c r="AC24" s="7">
        <v>5</v>
      </c>
      <c r="AD24" s="7"/>
      <c r="AE24" s="7">
        <v>1</v>
      </c>
      <c r="AF24" s="7">
        <v>4</v>
      </c>
      <c r="AG24" s="7">
        <v>5</v>
      </c>
      <c r="AH24" s="7">
        <v>0</v>
      </c>
      <c r="AI24" s="7">
        <v>0</v>
      </c>
      <c r="AJ24" s="7">
        <v>2</v>
      </c>
      <c r="AK24" s="7">
        <v>2</v>
      </c>
      <c r="AL24" s="7">
        <v>3</v>
      </c>
      <c r="AM24" s="7">
        <v>1</v>
      </c>
      <c r="AN24" s="7">
        <v>1</v>
      </c>
      <c r="AO24" s="7"/>
      <c r="AP24" s="7"/>
      <c r="AQ24" s="7">
        <v>1</v>
      </c>
    </row>
    <row r="25" spans="1:43" ht="15.75" customHeight="1">
      <c r="A25" s="115" t="s">
        <v>197</v>
      </c>
      <c r="B25" s="7">
        <v>5.2</v>
      </c>
      <c r="C25" s="7">
        <v>8</v>
      </c>
      <c r="D25" s="7">
        <v>9</v>
      </c>
      <c r="E25" s="7">
        <v>10</v>
      </c>
      <c r="F25" s="7">
        <v>11</v>
      </c>
      <c r="G25" s="7">
        <v>12</v>
      </c>
      <c r="H25" s="7">
        <v>10</v>
      </c>
      <c r="I25" s="7">
        <v>12.5</v>
      </c>
      <c r="J25" s="7">
        <v>13</v>
      </c>
      <c r="K25" s="7">
        <v>13</v>
      </c>
      <c r="L25" s="7">
        <v>14</v>
      </c>
      <c r="M25" s="7">
        <v>14</v>
      </c>
      <c r="N25" s="7">
        <v>74</v>
      </c>
      <c r="O25" s="7">
        <v>146</v>
      </c>
      <c r="P25" s="7">
        <v>150</v>
      </c>
      <c r="Q25" s="7">
        <v>150</v>
      </c>
      <c r="R25" s="7">
        <v>150</v>
      </c>
      <c r="S25" s="7">
        <v>150</v>
      </c>
      <c r="T25" s="7">
        <v>10</v>
      </c>
      <c r="U25" s="7">
        <v>12</v>
      </c>
      <c r="V25" s="7" t="s">
        <v>254</v>
      </c>
      <c r="W25" s="7" t="s">
        <v>254</v>
      </c>
      <c r="X25" s="7">
        <v>9</v>
      </c>
      <c r="Y25" s="7"/>
      <c r="Z25" s="7">
        <v>6</v>
      </c>
      <c r="AA25" s="7"/>
      <c r="AB25" s="7"/>
      <c r="AC25" s="7">
        <v>4</v>
      </c>
      <c r="AD25" s="7"/>
      <c r="AE25" s="7">
        <v>1</v>
      </c>
      <c r="AF25" s="7">
        <v>4</v>
      </c>
      <c r="AG25" s="7">
        <v>4</v>
      </c>
      <c r="AH25" s="7"/>
      <c r="AI25" s="7"/>
      <c r="AJ25" s="7">
        <v>4</v>
      </c>
      <c r="AK25" s="7">
        <v>4</v>
      </c>
      <c r="AL25" s="7">
        <v>2</v>
      </c>
      <c r="AM25" s="7"/>
      <c r="AN25" s="7">
        <v>1</v>
      </c>
      <c r="AO25" s="7"/>
      <c r="AP25" s="7"/>
      <c r="AQ25" s="7">
        <v>1</v>
      </c>
    </row>
    <row r="26" spans="1:43" ht="16.5" customHeight="1">
      <c r="A26" s="115" t="s">
        <v>198</v>
      </c>
      <c r="B26" s="7">
        <v>2.9</v>
      </c>
      <c r="C26" s="7">
        <v>2.6</v>
      </c>
      <c r="D26" s="7">
        <v>2.7</v>
      </c>
      <c r="E26" s="7">
        <v>2.9</v>
      </c>
      <c r="F26" s="7">
        <v>3</v>
      </c>
      <c r="G26" s="7">
        <v>3.2</v>
      </c>
      <c r="H26" s="7">
        <v>6</v>
      </c>
      <c r="I26" s="7">
        <v>6.9</v>
      </c>
      <c r="J26" s="7">
        <v>6.9</v>
      </c>
      <c r="K26" s="7">
        <v>8.7</v>
      </c>
      <c r="L26" s="7">
        <v>9.6</v>
      </c>
      <c r="M26" s="7">
        <v>10.4</v>
      </c>
      <c r="N26" s="7">
        <v>36</v>
      </c>
      <c r="O26" s="7">
        <v>36</v>
      </c>
      <c r="P26" s="7">
        <v>36</v>
      </c>
      <c r="Q26" s="7">
        <v>36</v>
      </c>
      <c r="R26" s="7">
        <v>36</v>
      </c>
      <c r="S26" s="7">
        <v>36</v>
      </c>
      <c r="T26" s="7">
        <v>3</v>
      </c>
      <c r="U26" s="7">
        <v>7</v>
      </c>
      <c r="V26" s="7" t="s">
        <v>254</v>
      </c>
      <c r="W26" s="7" t="s">
        <v>254</v>
      </c>
      <c r="X26" s="7">
        <v>4</v>
      </c>
      <c r="Y26" s="7">
        <v>0</v>
      </c>
      <c r="Z26" s="7">
        <v>1</v>
      </c>
      <c r="AA26" s="7">
        <v>0</v>
      </c>
      <c r="AB26" s="7">
        <v>0</v>
      </c>
      <c r="AC26" s="7">
        <v>2</v>
      </c>
      <c r="AD26" s="7">
        <v>0</v>
      </c>
      <c r="AE26" s="7">
        <v>1</v>
      </c>
      <c r="AF26" s="7">
        <v>0</v>
      </c>
      <c r="AG26" s="7">
        <v>0</v>
      </c>
      <c r="AH26" s="7">
        <v>1</v>
      </c>
      <c r="AI26" s="7">
        <v>1</v>
      </c>
      <c r="AJ26" s="7">
        <v>1</v>
      </c>
      <c r="AK26" s="7">
        <v>1</v>
      </c>
      <c r="AL26" s="7">
        <v>2</v>
      </c>
      <c r="AM26" s="7">
        <v>0</v>
      </c>
      <c r="AN26" s="7">
        <v>1</v>
      </c>
      <c r="AO26" s="7">
        <v>0</v>
      </c>
      <c r="AP26" s="7">
        <v>0</v>
      </c>
      <c r="AQ26" s="7">
        <v>1</v>
      </c>
    </row>
    <row r="27" spans="1:43" ht="17.25" customHeight="1">
      <c r="A27" s="115" t="s">
        <v>199</v>
      </c>
      <c r="B27" s="7">
        <v>16.7</v>
      </c>
      <c r="C27" s="7">
        <v>17</v>
      </c>
      <c r="D27" s="7">
        <v>18.6</v>
      </c>
      <c r="E27" s="7">
        <v>20.3</v>
      </c>
      <c r="F27" s="7">
        <v>21</v>
      </c>
      <c r="G27" s="7">
        <v>22.3</v>
      </c>
      <c r="H27" s="7">
        <v>14.2</v>
      </c>
      <c r="I27" s="7">
        <v>14.5</v>
      </c>
      <c r="J27" s="7">
        <v>16</v>
      </c>
      <c r="K27" s="7">
        <v>16.5</v>
      </c>
      <c r="L27" s="7">
        <v>17.4</v>
      </c>
      <c r="M27" s="7">
        <v>18.6</v>
      </c>
      <c r="N27" s="7">
        <v>70</v>
      </c>
      <c r="O27" s="7">
        <v>71</v>
      </c>
      <c r="P27" s="7">
        <v>71</v>
      </c>
      <c r="Q27" s="7">
        <v>76</v>
      </c>
      <c r="R27" s="7">
        <v>76</v>
      </c>
      <c r="S27" s="7">
        <v>76</v>
      </c>
      <c r="T27" s="7">
        <v>56</v>
      </c>
      <c r="U27" s="7">
        <v>57</v>
      </c>
      <c r="V27" s="7" t="s">
        <v>254</v>
      </c>
      <c r="W27" s="7" t="s">
        <v>254</v>
      </c>
      <c r="X27" s="7">
        <v>9</v>
      </c>
      <c r="Y27" s="7">
        <v>0</v>
      </c>
      <c r="Z27" s="7">
        <v>4</v>
      </c>
      <c r="AA27" s="7"/>
      <c r="AB27" s="7"/>
      <c r="AC27" s="7">
        <v>4</v>
      </c>
      <c r="AD27" s="7"/>
      <c r="AE27" s="7">
        <v>1</v>
      </c>
      <c r="AF27" s="7">
        <v>4</v>
      </c>
      <c r="AG27" s="7">
        <v>6</v>
      </c>
      <c r="AH27" s="7">
        <v>0</v>
      </c>
      <c r="AI27" s="7">
        <v>0</v>
      </c>
      <c r="AJ27" s="7">
        <v>2</v>
      </c>
      <c r="AK27" s="7">
        <v>2</v>
      </c>
      <c r="AL27" s="7">
        <v>3</v>
      </c>
      <c r="AM27" s="7">
        <v>1</v>
      </c>
      <c r="AN27" s="7">
        <v>2</v>
      </c>
      <c r="AO27" s="7"/>
      <c r="AP27" s="7"/>
      <c r="AQ27" s="7">
        <v>1</v>
      </c>
    </row>
    <row r="28" spans="1:43" ht="18" customHeight="1">
      <c r="A28" s="115" t="s">
        <v>200</v>
      </c>
      <c r="B28" s="7">
        <v>71</v>
      </c>
      <c r="C28" s="7">
        <v>94.2</v>
      </c>
      <c r="D28" s="7">
        <v>95.1</v>
      </c>
      <c r="E28" s="7">
        <v>97.5</v>
      </c>
      <c r="F28" s="7">
        <v>100.1</v>
      </c>
      <c r="G28" s="7">
        <v>102.6</v>
      </c>
      <c r="H28" s="7">
        <v>51.5</v>
      </c>
      <c r="I28" s="7">
        <v>51.1</v>
      </c>
      <c r="J28" s="7">
        <v>52.2</v>
      </c>
      <c r="K28" s="7">
        <v>55.8</v>
      </c>
      <c r="L28" s="7">
        <v>57.2</v>
      </c>
      <c r="M28" s="7">
        <v>60.3</v>
      </c>
      <c r="N28" s="7">
        <v>253</v>
      </c>
      <c r="O28" s="7">
        <v>223</v>
      </c>
      <c r="P28" s="7">
        <v>217</v>
      </c>
      <c r="Q28" s="7">
        <v>227</v>
      </c>
      <c r="R28" s="7">
        <v>228</v>
      </c>
      <c r="S28" s="7">
        <v>228</v>
      </c>
      <c r="T28" s="7">
        <v>41</v>
      </c>
      <c r="U28" s="7">
        <v>33</v>
      </c>
      <c r="V28" s="7" t="s">
        <v>254</v>
      </c>
      <c r="W28" s="7" t="s">
        <v>254</v>
      </c>
      <c r="X28" s="7">
        <v>17</v>
      </c>
      <c r="Y28" s="7">
        <v>0</v>
      </c>
      <c r="Z28" s="7">
        <v>3</v>
      </c>
      <c r="AA28" s="7">
        <v>0</v>
      </c>
      <c r="AB28" s="7">
        <v>0</v>
      </c>
      <c r="AC28" s="7">
        <v>14</v>
      </c>
      <c r="AD28" s="7">
        <v>0</v>
      </c>
      <c r="AE28" s="7">
        <v>1</v>
      </c>
      <c r="AF28" s="7">
        <v>15</v>
      </c>
      <c r="AG28" s="7">
        <v>15</v>
      </c>
      <c r="AH28" s="7">
        <v>1</v>
      </c>
      <c r="AI28" s="7">
        <v>1</v>
      </c>
      <c r="AJ28" s="7">
        <v>1</v>
      </c>
      <c r="AK28" s="7">
        <v>2</v>
      </c>
      <c r="AL28" s="7">
        <v>7</v>
      </c>
      <c r="AM28" s="7">
        <v>3</v>
      </c>
      <c r="AN28" s="7">
        <v>3</v>
      </c>
      <c r="AO28" s="7">
        <v>0</v>
      </c>
      <c r="AP28" s="7">
        <v>0</v>
      </c>
      <c r="AQ28" s="7">
        <v>1</v>
      </c>
    </row>
    <row r="29" spans="1:43" ht="18.75" customHeight="1">
      <c r="A29" s="115" t="s">
        <v>201</v>
      </c>
      <c r="B29" s="7">
        <v>6</v>
      </c>
      <c r="C29" s="7">
        <v>7.6</v>
      </c>
      <c r="D29" s="7">
        <v>8.1</v>
      </c>
      <c r="E29" s="7">
        <v>8.6</v>
      </c>
      <c r="F29" s="7">
        <v>9.1</v>
      </c>
      <c r="G29" s="7">
        <v>9.5</v>
      </c>
      <c r="H29" s="7">
        <v>8.2</v>
      </c>
      <c r="I29" s="242">
        <v>8.314</v>
      </c>
      <c r="J29" s="242">
        <v>8.365</v>
      </c>
      <c r="K29" s="242">
        <v>8.81</v>
      </c>
      <c r="L29" s="242">
        <v>9.35</v>
      </c>
      <c r="M29" s="242">
        <v>10.02</v>
      </c>
      <c r="N29" s="7">
        <v>49</v>
      </c>
      <c r="O29" s="7">
        <v>47</v>
      </c>
      <c r="P29" s="7">
        <v>48</v>
      </c>
      <c r="Q29" s="7">
        <v>48</v>
      </c>
      <c r="R29" s="7">
        <v>48</v>
      </c>
      <c r="S29" s="7">
        <v>48</v>
      </c>
      <c r="T29" s="7">
        <v>15</v>
      </c>
      <c r="U29" s="7">
        <v>15</v>
      </c>
      <c r="V29" s="7" t="s">
        <v>254</v>
      </c>
      <c r="W29" s="7" t="s">
        <v>254</v>
      </c>
      <c r="X29" s="7">
        <v>5</v>
      </c>
      <c r="Y29" s="7">
        <v>0</v>
      </c>
      <c r="Z29" s="7">
        <v>2</v>
      </c>
      <c r="AA29" s="7">
        <v>0</v>
      </c>
      <c r="AB29" s="7">
        <v>0</v>
      </c>
      <c r="AC29" s="7">
        <v>2</v>
      </c>
      <c r="AD29" s="7"/>
      <c r="AE29" s="7">
        <v>1</v>
      </c>
      <c r="AF29" s="7">
        <v>2</v>
      </c>
      <c r="AG29" s="7">
        <v>2</v>
      </c>
      <c r="AH29" s="7">
        <v>0</v>
      </c>
      <c r="AI29" s="7">
        <v>0</v>
      </c>
      <c r="AJ29" s="7">
        <v>2</v>
      </c>
      <c r="AK29" s="7">
        <v>2</v>
      </c>
      <c r="AL29" s="7">
        <v>3</v>
      </c>
      <c r="AM29" s="7">
        <v>1</v>
      </c>
      <c r="AN29" s="7">
        <v>1</v>
      </c>
      <c r="AO29" s="7"/>
      <c r="AP29" s="7"/>
      <c r="AQ29" s="7">
        <v>1</v>
      </c>
    </row>
    <row r="30" spans="1:43" ht="15.75" customHeight="1">
      <c r="A30" s="115" t="s">
        <v>202</v>
      </c>
      <c r="B30" s="7">
        <v>11.3</v>
      </c>
      <c r="C30" s="240">
        <v>56.01</v>
      </c>
      <c r="D30" s="240">
        <v>56.61</v>
      </c>
      <c r="E30" s="240">
        <v>57.05</v>
      </c>
      <c r="F30" s="240">
        <v>58</v>
      </c>
      <c r="G30" s="240">
        <v>58.2</v>
      </c>
      <c r="H30" s="240">
        <v>12.912</v>
      </c>
      <c r="I30" s="240">
        <v>12.276</v>
      </c>
      <c r="J30" s="240">
        <v>12.78</v>
      </c>
      <c r="K30" s="240">
        <v>12.86</v>
      </c>
      <c r="L30" s="240">
        <v>13.01</v>
      </c>
      <c r="M30" s="240">
        <v>13.38</v>
      </c>
      <c r="N30" s="7">
        <v>64</v>
      </c>
      <c r="O30" s="7">
        <v>57</v>
      </c>
      <c r="P30" s="7">
        <v>59</v>
      </c>
      <c r="Q30" s="7">
        <v>59</v>
      </c>
      <c r="R30" s="7">
        <v>60</v>
      </c>
      <c r="S30" s="7">
        <v>63</v>
      </c>
      <c r="T30" s="7">
        <v>9</v>
      </c>
      <c r="U30" s="7">
        <v>9</v>
      </c>
      <c r="V30" s="7" t="s">
        <v>254</v>
      </c>
      <c r="W30" s="7" t="s">
        <v>254</v>
      </c>
      <c r="X30" s="7">
        <v>9</v>
      </c>
      <c r="Y30" s="7"/>
      <c r="Z30" s="7">
        <v>5</v>
      </c>
      <c r="AA30" s="7"/>
      <c r="AB30" s="7"/>
      <c r="AC30" s="7">
        <v>3</v>
      </c>
      <c r="AD30" s="7"/>
      <c r="AE30" s="7">
        <v>1</v>
      </c>
      <c r="AF30" s="7">
        <v>2</v>
      </c>
      <c r="AG30" s="7">
        <v>2</v>
      </c>
      <c r="AH30" s="7">
        <v>1</v>
      </c>
      <c r="AI30" s="7">
        <v>1</v>
      </c>
      <c r="AJ30" s="7">
        <v>4</v>
      </c>
      <c r="AK30" s="7">
        <v>4</v>
      </c>
      <c r="AL30" s="7">
        <v>2</v>
      </c>
      <c r="AM30" s="7"/>
      <c r="AN30" s="7">
        <v>1</v>
      </c>
      <c r="AO30" s="7"/>
      <c r="AP30" s="7"/>
      <c r="AQ30" s="7">
        <v>1</v>
      </c>
    </row>
    <row r="31" spans="1:43" ht="15.75" customHeight="1">
      <c r="A31" s="115" t="s">
        <v>203</v>
      </c>
      <c r="B31" s="7">
        <v>25.6</v>
      </c>
      <c r="C31" s="7">
        <v>26</v>
      </c>
      <c r="D31" s="7">
        <v>30.4</v>
      </c>
      <c r="E31" s="7">
        <v>32.7</v>
      </c>
      <c r="F31" s="7">
        <v>34.4</v>
      </c>
      <c r="G31" s="7">
        <v>35.9</v>
      </c>
      <c r="H31" s="7">
        <v>9.4</v>
      </c>
      <c r="I31" s="7">
        <v>9.8</v>
      </c>
      <c r="J31" s="7">
        <v>10.9</v>
      </c>
      <c r="K31" s="7">
        <v>13.6</v>
      </c>
      <c r="L31" s="7">
        <v>14.5</v>
      </c>
      <c r="M31" s="7">
        <v>15.5</v>
      </c>
      <c r="N31" s="7">
        <v>52</v>
      </c>
      <c r="O31" s="7">
        <v>52</v>
      </c>
      <c r="P31" s="7">
        <v>52</v>
      </c>
      <c r="Q31" s="7">
        <v>52</v>
      </c>
      <c r="R31" s="7">
        <v>52</v>
      </c>
      <c r="S31" s="7">
        <v>52</v>
      </c>
      <c r="T31" s="7">
        <v>28</v>
      </c>
      <c r="U31" s="7">
        <v>28</v>
      </c>
      <c r="V31" s="7" t="s">
        <v>254</v>
      </c>
      <c r="W31" s="7" t="s">
        <v>254</v>
      </c>
      <c r="X31" s="7">
        <v>5</v>
      </c>
      <c r="Y31" s="7"/>
      <c r="Z31" s="7">
        <v>1</v>
      </c>
      <c r="AA31" s="7"/>
      <c r="AB31" s="7"/>
      <c r="AC31" s="7">
        <v>3</v>
      </c>
      <c r="AD31" s="7"/>
      <c r="AE31" s="7">
        <v>1</v>
      </c>
      <c r="AF31" s="7">
        <v>3</v>
      </c>
      <c r="AG31" s="7">
        <v>3</v>
      </c>
      <c r="AH31" s="7"/>
      <c r="AI31" s="7"/>
      <c r="AJ31" s="7">
        <v>1</v>
      </c>
      <c r="AK31" s="7">
        <v>1</v>
      </c>
      <c r="AL31" s="7">
        <v>4</v>
      </c>
      <c r="AM31" s="7">
        <v>1</v>
      </c>
      <c r="AN31" s="7">
        <v>2</v>
      </c>
      <c r="AO31" s="7"/>
      <c r="AP31" s="7"/>
      <c r="AQ31" s="7">
        <v>1</v>
      </c>
    </row>
    <row r="32" spans="1:43" ht="20.25" customHeight="1">
      <c r="A32" s="115" t="s">
        <v>204</v>
      </c>
      <c r="B32" s="7">
        <v>72.4</v>
      </c>
      <c r="C32" s="7">
        <v>96.5</v>
      </c>
      <c r="D32" s="7">
        <v>92.4</v>
      </c>
      <c r="E32" s="7">
        <v>96.9</v>
      </c>
      <c r="F32" s="7">
        <v>100.9</v>
      </c>
      <c r="G32" s="7">
        <v>104.3</v>
      </c>
      <c r="H32" s="7">
        <v>35.3</v>
      </c>
      <c r="I32" s="7">
        <v>37</v>
      </c>
      <c r="J32" s="7">
        <v>37.6</v>
      </c>
      <c r="K32" s="7">
        <v>39.5</v>
      </c>
      <c r="L32" s="7">
        <v>41.4</v>
      </c>
      <c r="M32" s="7">
        <v>43</v>
      </c>
      <c r="N32" s="7">
        <v>248</v>
      </c>
      <c r="O32" s="7">
        <v>238</v>
      </c>
      <c r="P32" s="7">
        <v>235</v>
      </c>
      <c r="Q32" s="7">
        <v>236</v>
      </c>
      <c r="R32" s="7">
        <v>238</v>
      </c>
      <c r="S32" s="7">
        <v>239</v>
      </c>
      <c r="T32" s="7">
        <v>46</v>
      </c>
      <c r="U32" s="7">
        <v>52</v>
      </c>
      <c r="V32" s="7" t="s">
        <v>254</v>
      </c>
      <c r="W32" s="7" t="s">
        <v>254</v>
      </c>
      <c r="X32" s="7">
        <v>18</v>
      </c>
      <c r="Y32" s="7"/>
      <c r="Z32" s="7">
        <v>3</v>
      </c>
      <c r="AA32" s="7"/>
      <c r="AB32" s="7"/>
      <c r="AC32" s="7">
        <v>14</v>
      </c>
      <c r="AD32" s="7"/>
      <c r="AE32" s="7">
        <v>1</v>
      </c>
      <c r="AF32" s="7">
        <v>11</v>
      </c>
      <c r="AG32" s="7">
        <v>10</v>
      </c>
      <c r="AH32" s="7">
        <v>1</v>
      </c>
      <c r="AI32" s="7">
        <v>1</v>
      </c>
      <c r="AJ32" s="7">
        <v>5</v>
      </c>
      <c r="AK32" s="7">
        <v>5</v>
      </c>
      <c r="AL32" s="7">
        <v>7</v>
      </c>
      <c r="AM32" s="7">
        <v>2</v>
      </c>
      <c r="AN32" s="7">
        <v>3</v>
      </c>
      <c r="AO32" s="7">
        <v>1</v>
      </c>
      <c r="AP32" s="7"/>
      <c r="AQ32" s="7">
        <v>1</v>
      </c>
    </row>
    <row r="33" spans="1:43" ht="19.5" customHeight="1">
      <c r="A33" s="114" t="s">
        <v>272</v>
      </c>
      <c r="B33" s="10">
        <f>SUM(B9:B32)</f>
        <v>5384.100000000001</v>
      </c>
      <c r="C33" s="10">
        <f aca="true" t="shared" si="0" ref="C33:AQ33">SUM(C9:C32)</f>
        <v>5231.200000000002</v>
      </c>
      <c r="D33" s="243">
        <f t="shared" si="0"/>
        <v>5192.039999999998</v>
      </c>
      <c r="E33" s="10">
        <f t="shared" si="0"/>
        <v>5257.169999999999</v>
      </c>
      <c r="F33" s="10">
        <f t="shared" si="0"/>
        <v>5717.21</v>
      </c>
      <c r="G33" s="243">
        <f t="shared" si="0"/>
        <v>6351.6</v>
      </c>
      <c r="H33" s="10">
        <f t="shared" si="0"/>
        <v>1581.2020000000002</v>
      </c>
      <c r="I33" s="10">
        <f t="shared" si="0"/>
        <v>1645.25</v>
      </c>
      <c r="J33" s="10">
        <f t="shared" si="0"/>
        <v>1859.7430000000004</v>
      </c>
      <c r="K33" s="243">
        <f t="shared" si="0"/>
        <v>1934.1030000000003</v>
      </c>
      <c r="L33" s="10">
        <f t="shared" si="0"/>
        <v>2007.7779999999998</v>
      </c>
      <c r="M33" s="243">
        <f t="shared" si="0"/>
        <v>2326.4180000000006</v>
      </c>
      <c r="N33" s="10">
        <f>SUM(N9:N32)</f>
        <v>5274</v>
      </c>
      <c r="O33" s="10">
        <f t="shared" si="0"/>
        <v>5036</v>
      </c>
      <c r="P33" s="10">
        <f t="shared" si="0"/>
        <v>5033</v>
      </c>
      <c r="Q33" s="10">
        <f t="shared" si="0"/>
        <v>4904</v>
      </c>
      <c r="R33" s="10">
        <f t="shared" si="0"/>
        <v>5214</v>
      </c>
      <c r="S33" s="10">
        <f t="shared" si="0"/>
        <v>5264</v>
      </c>
      <c r="T33" s="244">
        <f t="shared" si="0"/>
        <v>1623</v>
      </c>
      <c r="U33" s="244">
        <f t="shared" si="0"/>
        <v>1578</v>
      </c>
      <c r="V33" s="10">
        <f t="shared" si="0"/>
        <v>0</v>
      </c>
      <c r="W33" s="10">
        <v>2183</v>
      </c>
      <c r="X33" s="10">
        <f t="shared" si="0"/>
        <v>240</v>
      </c>
      <c r="Y33" s="10">
        <f t="shared" si="0"/>
        <v>3</v>
      </c>
      <c r="Z33" s="10">
        <f t="shared" si="0"/>
        <v>64</v>
      </c>
      <c r="AA33" s="10">
        <f t="shared" si="0"/>
        <v>0</v>
      </c>
      <c r="AB33" s="10">
        <f t="shared" si="0"/>
        <v>0</v>
      </c>
      <c r="AC33" s="10">
        <f t="shared" si="0"/>
        <v>146</v>
      </c>
      <c r="AD33" s="10">
        <f t="shared" si="0"/>
        <v>0</v>
      </c>
      <c r="AE33" s="10">
        <f t="shared" si="0"/>
        <v>24</v>
      </c>
      <c r="AF33" s="10">
        <f t="shared" si="0"/>
        <v>135</v>
      </c>
      <c r="AG33" s="10">
        <f t="shared" si="0"/>
        <v>143</v>
      </c>
      <c r="AH33" s="10">
        <f t="shared" si="0"/>
        <v>11</v>
      </c>
      <c r="AI33" s="10">
        <f t="shared" si="0"/>
        <v>13</v>
      </c>
      <c r="AJ33" s="10">
        <f t="shared" si="0"/>
        <v>60</v>
      </c>
      <c r="AK33" s="10">
        <f t="shared" si="0"/>
        <v>61</v>
      </c>
      <c r="AL33" s="244">
        <f t="shared" si="0"/>
        <v>86</v>
      </c>
      <c r="AM33" s="244">
        <f t="shared" si="0"/>
        <v>27</v>
      </c>
      <c r="AN33" s="244">
        <f t="shared" si="0"/>
        <v>33</v>
      </c>
      <c r="AO33" s="10">
        <f t="shared" si="0"/>
        <v>1</v>
      </c>
      <c r="AP33" s="10">
        <f t="shared" si="0"/>
        <v>0</v>
      </c>
      <c r="AQ33" s="10">
        <f t="shared" si="0"/>
        <v>25</v>
      </c>
    </row>
    <row r="34" spans="1:19" ht="18.75">
      <c r="A34" s="111"/>
      <c r="B34" s="112"/>
      <c r="C34" s="113"/>
      <c r="D34" s="113"/>
      <c r="E34" s="113"/>
      <c r="F34" s="113"/>
      <c r="G34" s="113"/>
      <c r="H34" s="112"/>
      <c r="I34" s="113"/>
      <c r="J34" s="113"/>
      <c r="K34" s="113"/>
      <c r="L34" s="113"/>
      <c r="M34" s="113"/>
      <c r="N34" s="112"/>
      <c r="O34" s="113"/>
      <c r="P34" s="113"/>
      <c r="Q34" s="113"/>
      <c r="R34" s="113"/>
      <c r="S34" s="113"/>
    </row>
    <row r="35" spans="1:43" ht="39.75" customHeight="1">
      <c r="A35" s="355" t="s">
        <v>192</v>
      </c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198"/>
      <c r="U35" s="198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</row>
    <row r="36" spans="1:7" ht="18.75">
      <c r="A36" s="107"/>
      <c r="B36" s="107"/>
      <c r="C36" s="107"/>
      <c r="D36" s="107"/>
      <c r="E36" s="107"/>
      <c r="F36" s="107"/>
      <c r="G36" s="107"/>
    </row>
    <row r="44" spans="34:35" ht="18.75">
      <c r="AH44" s="353"/>
      <c r="AI44" s="354"/>
    </row>
  </sheetData>
  <sheetProtection/>
  <mergeCells count="53">
    <mergeCell ref="E1:G1"/>
    <mergeCell ref="P1:S1"/>
    <mergeCell ref="A3:S3"/>
    <mergeCell ref="A5:A8"/>
    <mergeCell ref="B5:G6"/>
    <mergeCell ref="H5:M6"/>
    <mergeCell ref="N5:S6"/>
    <mergeCell ref="I7:I8"/>
    <mergeCell ref="J7:J8"/>
    <mergeCell ref="K7:M7"/>
    <mergeCell ref="T5:U6"/>
    <mergeCell ref="V5:W6"/>
    <mergeCell ref="X5:X8"/>
    <mergeCell ref="Y5:AE5"/>
    <mergeCell ref="AF5:AK5"/>
    <mergeCell ref="AL5:AL8"/>
    <mergeCell ref="AJ6:AK6"/>
    <mergeCell ref="V7:V8"/>
    <mergeCell ref="W7:W8"/>
    <mergeCell ref="AF7:AF8"/>
    <mergeCell ref="AJ7:AJ8"/>
    <mergeCell ref="AM5:AQ5"/>
    <mergeCell ref="Y6:Y8"/>
    <mergeCell ref="Z6:Z8"/>
    <mergeCell ref="AA6:AA8"/>
    <mergeCell ref="AB6:AB8"/>
    <mergeCell ref="AC6:AC8"/>
    <mergeCell ref="AD6:AD8"/>
    <mergeCell ref="AE6:AE8"/>
    <mergeCell ref="AF6:AG6"/>
    <mergeCell ref="AH6:AI6"/>
    <mergeCell ref="AM6:AM8"/>
    <mergeCell ref="AN6:AN8"/>
    <mergeCell ref="AO6:AO8"/>
    <mergeCell ref="AP6:AP8"/>
    <mergeCell ref="AQ6:AQ8"/>
    <mergeCell ref="B7:B8"/>
    <mergeCell ref="C7:C8"/>
    <mergeCell ref="D7:D8"/>
    <mergeCell ref="E7:G7"/>
    <mergeCell ref="H7:H8"/>
    <mergeCell ref="AK7:AK8"/>
    <mergeCell ref="N7:N8"/>
    <mergeCell ref="O7:O8"/>
    <mergeCell ref="P7:P8"/>
    <mergeCell ref="Q7:S7"/>
    <mergeCell ref="T7:T8"/>
    <mergeCell ref="U7:U8"/>
    <mergeCell ref="A35:S35"/>
    <mergeCell ref="AH44:AI44"/>
    <mergeCell ref="AG7:AG8"/>
    <mergeCell ref="AH7:AH8"/>
    <mergeCell ref="AI7:AI8"/>
  </mergeCells>
  <printOptions horizontalCentered="1"/>
  <pageMargins left="0.3937007874015748" right="0.3937007874015748" top="0.5905511811023623" bottom="0.3937007874015748" header="0" footer="0"/>
  <pageSetup fitToWidth="3" horizontalDpi="600" verticalDpi="600" orientation="landscape" paperSize="9" scale="63" r:id="rId1"/>
  <colBreaks count="2" manualBreakCount="2">
    <brk id="19" max="34" man="1"/>
    <brk id="3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Элемент</cp:lastModifiedBy>
  <cp:lastPrinted>2018-08-28T02:19:33Z</cp:lastPrinted>
  <dcterms:created xsi:type="dcterms:W3CDTF">2006-03-06T08:26:24Z</dcterms:created>
  <dcterms:modified xsi:type="dcterms:W3CDTF">2018-08-28T02:40:26Z</dcterms:modified>
  <cp:category/>
  <cp:version/>
  <cp:contentType/>
  <cp:contentStatus/>
</cp:coreProperties>
</file>